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06" yWindow="450" windowWidth="20730" windowHeight="9525" activeTab="0"/>
  </bookViews>
  <sheets>
    <sheet name="Лист1" sheetId="1" r:id="rId1"/>
    <sheet name="Формула 2" sheetId="2" state="hidden" r:id="rId2"/>
    <sheet name="Лист2" sheetId="3" r:id="rId3"/>
  </sheets>
  <definedNames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ИСТОЧНИК">#REF!</definedName>
    <definedName name="мил">{0,"овz";1,"z";2,"аz";5,"овz"}</definedName>
    <definedName name="_xlnm.Print_Area" localSheetId="0">'Лист1'!$A$3:$AM$100</definedName>
    <definedName name="ОБЪЕМ" localSheetId="0">'Лист1'!#REF!</definedName>
    <definedName name="тыс">{0,"тысячz";1,"тысячаz";2,"тысячиz";5,"тысячz"}</definedName>
  </definedNames>
  <calcPr fullCalcOnLoad="1"/>
</workbook>
</file>

<file path=xl/comments1.xml><?xml version="1.0" encoding="utf-8"?>
<comments xmlns="http://schemas.openxmlformats.org/spreadsheetml/2006/main">
  <authors>
    <author>kalugina</author>
    <author>Aliabeva</author>
  </authors>
  <commentList>
    <comment ref="N15" authorId="0">
      <text>
        <r>
          <rPr>
            <sz val="8"/>
            <rFont val="Tahoma"/>
            <family val="2"/>
          </rPr>
          <t xml:space="preserve">ПОСЛЕ ЩЕЛЧКА ПО ЯЧЕЙКЕ 
НАЖАТЬ НА КНОПКУ С ТРЕУГОЛЬНИКОМ И ВЫБРАТЬ ИЗ СПИСКА
</t>
        </r>
      </text>
    </comment>
    <comment ref="M15" authorId="1">
      <text>
        <r>
          <rPr>
            <sz val="9"/>
            <rFont val="Tahoma"/>
            <family val="2"/>
          </rPr>
          <t xml:space="preserve">ПОСЛЕ ЩЕЛЧКА ПО ЯЧЕЙКЕ;
НАЖАТЬ НА КНОПКУ С ТРЕУГОЛЬНИКОМ И ВЫБРАТЬ ИЗ СПИСКА
</t>
        </r>
      </text>
    </comment>
    <comment ref="AC17" authorId="1">
      <text>
        <r>
          <rPr>
            <sz val="9"/>
            <rFont val="Tahoma"/>
            <family val="2"/>
          </rPr>
          <t>УКАЗАТЬ СУММАРНО ОБЩЕЕ КОЛИЧЕСТВО ОСТАНОВОК СВЕРХ БАЗОВОГО ПО ВСЕМ УКАЗАННЫМ ПОДЪЕМНИКАМ</t>
        </r>
      </text>
    </comment>
    <comment ref="AC15" authorId="1">
      <text>
        <r>
          <rPr>
            <sz val="9"/>
            <rFont val="Tahoma"/>
            <family val="2"/>
          </rPr>
          <t>УКАЗАТЬ ВЫСОТУ ПОДЪЕМА ДЛЯ НАЗВАННОГО  ПОДЪЕМНИКА</t>
        </r>
      </text>
    </comment>
    <comment ref="H12" authorId="0">
      <text>
        <r>
          <rPr>
            <sz val="8"/>
            <rFont val="Tahoma"/>
            <family val="2"/>
          </rPr>
          <t>ВВЕСТИ НОМЕР ДОЛГОСРОЧНОГО ДОГОВОРА</t>
        </r>
      </text>
    </comment>
    <comment ref="N12" authorId="0">
      <text>
        <r>
          <rPr>
            <sz val="8"/>
            <rFont val="Tahoma"/>
            <family val="2"/>
          </rPr>
          <t>ВВЕСТИ ДАТУ ДОЛГОСРОЧНОГО ДОГОВОРА</t>
        </r>
      </text>
    </comment>
    <comment ref="B10" authorId="1">
      <text>
        <r>
          <rPr>
            <sz val="9"/>
            <rFont val="Tahoma"/>
            <family val="2"/>
          </rPr>
          <t xml:space="preserve">
ВНЕСТИ НАИМЕНОВАНИЕ ОРГАНИЗАЦИИ ПО ДОЛГОСРОЧНОМУ ДОГОВОРУ 
ДАННЫЕ АВТОМАТИЧЕСКИ ПОПАДАЮТ В СЧЕТ 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АКТ 
</t>
        </r>
      </text>
    </comment>
    <comment ref="W6" authorId="1">
      <text>
        <r>
          <rPr>
            <sz val="9"/>
            <rFont val="Tahoma"/>
            <family val="2"/>
          </rPr>
          <t xml:space="preserve">
ВЫБРАТЬ УПРАВЛЕНИЕ ИЗ СПИСКА ПО МЕСТУ ОБРАЩЕНИЯ</t>
        </r>
      </text>
    </comment>
    <comment ref="B23" authorId="1">
      <text>
        <r>
          <rPr>
            <sz val="9"/>
            <rFont val="Tahoma"/>
            <family val="2"/>
          </rPr>
          <t xml:space="preserve">
ДАННЫЕ АВТОМАТИЧЕСКИ ПОПАДАЮТ В АКТ И СЧЕТ
ДО ПЕЧАТИ ОТРЕГУЛИРОВАТЬ ВЫСОТУ СТРОКИ
ЧТОБЫ ЗАПИСЬ В ДАННОМ ПОЛЕ ПОШЛА С НОВОЙ СТРОКИ НАЖМИТЕ ALT+ENTER
</t>
        </r>
      </text>
    </comment>
    <comment ref="B25" authorId="1">
      <text>
        <r>
          <rPr>
            <sz val="9"/>
            <rFont val="Tahoma"/>
            <family val="2"/>
          </rPr>
          <t xml:space="preserve">
ДАННЫЕ АВТОМАТИЧЕСКИ ПОПАДАЮТ В АКТ И СЧЕТ
ДО ПЕЧАТИ ОТРЕГУЛИРОВАТЬ ВЫСОТУ СТРОКИ
ЧТОБЫ ЗАПИСЬ В ДАННОМ ПОЛЕ ПОШЛА С НОВОЙ СТРОКИ НАЖМИТЕ ALT+ENTER
</t>
        </r>
      </text>
    </comment>
  </commentList>
</comments>
</file>

<file path=xl/sharedStrings.xml><?xml version="1.0" encoding="utf-8"?>
<sst xmlns="http://schemas.openxmlformats.org/spreadsheetml/2006/main" count="357" uniqueCount="301">
  <si>
    <t>от</t>
  </si>
  <si>
    <t>(подпись)</t>
  </si>
  <si>
    <t>Перевод числа в сумму прописью</t>
  </si>
  <si>
    <r>
      <t xml:space="preserve">Формат: </t>
    </r>
    <r>
      <rPr>
        <b/>
        <sz val="10"/>
        <color indexed="56"/>
        <rFont val="Arial"/>
        <family val="2"/>
      </rPr>
      <t>"</t>
    </r>
    <r>
      <rPr>
        <b/>
        <i/>
        <sz val="10"/>
        <color indexed="56"/>
        <rFont val="Arial"/>
        <family val="2"/>
      </rPr>
      <t>Пропись</t>
    </r>
    <r>
      <rPr>
        <b/>
        <sz val="10"/>
        <color indexed="56"/>
        <rFont val="Arial"/>
        <family val="2"/>
      </rPr>
      <t xml:space="preserve"> рублей 00 копеек"</t>
    </r>
  </si>
  <si>
    <t>Примеры</t>
  </si>
  <si>
    <t>Результат преобразования</t>
  </si>
  <si>
    <t>Случайные примеры:</t>
  </si>
  <si>
    <t>№ п/п</t>
  </si>
  <si>
    <t>заявление</t>
  </si>
  <si>
    <t xml:space="preserve">              указать расчетный счет, УНН, наименование и местонахождение банка, код </t>
  </si>
  <si>
    <t>Предоплату гарантируем.</t>
  </si>
  <si>
    <t xml:space="preserve">Руководитель </t>
  </si>
  <si>
    <t>Гл. бухгалтер</t>
  </si>
  <si>
    <t>управления Госпромнадзора</t>
  </si>
  <si>
    <t>Минского городского</t>
  </si>
  <si>
    <t>Начальнику</t>
  </si>
  <si>
    <t>(ФИО, должность, телефон)</t>
  </si>
  <si>
    <t>Юридический адрес, телефон, факс, электронная почта:</t>
  </si>
  <si>
    <t>Банковские реквизиты юридического лица: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</si>
  <si>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</si>
  <si>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</si>
  <si>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</si>
  <si>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</si>
  <si>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</si>
  <si>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</si>
  <si>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</si>
  <si>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</si>
  <si>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</si>
  <si>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</si>
  <si>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</si>
  <si>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</si>
  <si>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</si>
  <si>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</si>
  <si>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</si>
  <si>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</si>
  <si>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</si>
  <si>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</si>
  <si>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</si>
  <si>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</si>
  <si>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</si>
  <si>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</si>
  <si>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</si>
  <si>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</si>
  <si>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 xml:space="preserve"> Наружный и внутренний осмотр сосуда, работающего под давлением, 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</si>
  <si>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</si>
  <si>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</si>
  <si>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</si>
  <si>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</si>
  <si>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</si>
  <si>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</si>
  <si>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</si>
  <si>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</si>
  <si>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</si>
  <si>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</si>
  <si>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</si>
  <si>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</si>
  <si>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2.27.</t>
  </si>
  <si>
    <t>2.28.</t>
  </si>
  <si>
    <t>2.29.</t>
  </si>
  <si>
    <t>2.30.</t>
  </si>
  <si>
    <t>2.31.</t>
  </si>
  <si>
    <t>2.32.</t>
  </si>
  <si>
    <t>2.33.</t>
  </si>
  <si>
    <t>2.34.</t>
  </si>
  <si>
    <t>2.35.</t>
  </si>
  <si>
    <t>2.36.</t>
  </si>
  <si>
    <t>2.37.</t>
  </si>
  <si>
    <t>2.38.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</si>
  <si>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</si>
  <si>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</si>
  <si>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</si>
  <si>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</si>
  <si>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</si>
  <si>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</si>
  <si>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</si>
  <si>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</si>
  <si>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</si>
  <si>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</si>
  <si>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</si>
  <si>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</si>
  <si>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</si>
  <si>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</si>
  <si>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</si>
  <si>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</si>
  <si>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</si>
  <si>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</si>
  <si>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</si>
  <si>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</si>
  <si>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3.21.</t>
  </si>
  <si>
    <t>3.22.</t>
  </si>
  <si>
    <t>3.23.</t>
  </si>
  <si>
    <t xml:space="preserve"> Наружный и внутренний осмотр сосуда, работающего под давлением, объемом до 10 м³ включительно</t>
  </si>
  <si>
    <t xml:space="preserve"> Наружный и внутренний осмотр сосуда, работающего под давлением, объемом до 10 м³ включительно, недоступного для внутреннего осмотра</t>
  </si>
  <si>
    <t xml:space="preserve"> Наружный и внутренний осмотр сосуда, работающего под давлением, объемом до 10 м³ включительно, отработавшего нормативный срок службы</t>
  </si>
  <si>
    <t xml:space="preserve"> Наружный и внутренний осмотр сосуда, работающего под давлением, объемом до 10 м³ включительно, недоступного для внутреннего осмотра, отработавшего нормативный срок службы</t>
  </si>
  <si>
    <t xml:space="preserve"> Наружный и внутренний осмотр сосуда, работающего под давлением, объемом свыше 10 м³ до 20 м³ включительно</t>
  </si>
  <si>
    <t xml:space="preserve"> Наружный и внутренний осмотр сосуда, работающего под давлением, объемом свыше 10 м³ до 20 м³ включительно, недоступного для внутреннего осмотра</t>
  </si>
  <si>
    <t xml:space="preserve"> Наружный и внутренний осмотр сосуда, работающего под давлением, объемом свыше 10м³ до 20 м³ включительно, отработавшего нормативный срок службы</t>
  </si>
  <si>
    <t xml:space="preserve"> Наружный и внутренний осмотр сосуда, работающего под давлением, объемом свыше 10 м³ до 20 м³ включительно, недоступного для внутреннего осмотра, отработавшего нормативный срок службы</t>
  </si>
  <si>
    <t xml:space="preserve"> Наружный и внутренний осмотр сосуда, работающего под давлением, объемом свыше 20 м³ до 50 м³ включительно</t>
  </si>
  <si>
    <t xml:space="preserve"> Наружный и внутренний осмотр сосуда, работающего под давлением, объемом свыше 20 м³ до 50 м³ включительно, недоступного для внутреннего осмотра</t>
  </si>
  <si>
    <t xml:space="preserve"> Наружный и внутренний осмотр сосуда, работающего под давлением, объемом свыше 20 м³ до 50 м³ включительно, отработавшего нормативный срок службы</t>
  </si>
  <si>
    <t xml:space="preserve"> Наружный и внутренний осмотр сосуда, работающего под давлением, объемом свыше 20 м³ до 50 м³ включительно, недоступного для внутреннего осмотра, отработавшего нормативный срок службы</t>
  </si>
  <si>
    <t xml:space="preserve"> Наружный и внутренний осмотр сосуда, работающего под давлением, объемом свыше 50 м³  до 100 м³ включительно</t>
  </si>
  <si>
    <t xml:space="preserve"> Наружный и внутренний осмотр сосуда, работающего под давлением, объемом свыше 50 м³  до 100 м³ включительно, недоступного для внутреннего осмотра</t>
  </si>
  <si>
    <t xml:space="preserve"> Наружный и внутренний осмотр сосуда, работающего под давлением, объемом свыше 50 м³ до  100 м³ включительно, отработавшего нормативный срок службы</t>
  </si>
  <si>
    <t xml:space="preserve"> Наружный и внутренний осмотр сосуда, работающего под давлением, объемом свыше 50 м³ до 100 м³ включительно, недоступного для внутреннего осмотра, отработавшего нормативный срок службы</t>
  </si>
  <si>
    <r>
      <t xml:space="preserve"> Наружный и внутренний осмотр сосуда, работающего под давлением, объемом свыше 100 м</t>
    </r>
    <r>
      <rPr>
        <vertAlign val="superscript"/>
        <sz val="11"/>
        <color indexed="8"/>
        <rFont val="Times New Roman"/>
        <family val="1"/>
      </rPr>
      <t xml:space="preserve">3 </t>
    </r>
    <r>
      <rPr>
        <sz val="11"/>
        <color indexed="8"/>
        <rFont val="Times New Roman"/>
        <family val="1"/>
      </rPr>
      <t>до 500 м</t>
    </r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 xml:space="preserve"> включительно</t>
    </r>
  </si>
  <si>
    <r>
      <t xml:space="preserve"> Наружный и внутренний осмотр сосуда, работающего под давлением, объемом свыше 100 м</t>
    </r>
    <r>
      <rPr>
        <vertAlign val="superscript"/>
        <sz val="11"/>
        <color indexed="8"/>
        <rFont val="Times New Roman"/>
        <family val="1"/>
      </rPr>
      <t xml:space="preserve">3 </t>
    </r>
    <r>
      <rPr>
        <sz val="11"/>
        <color indexed="8"/>
        <rFont val="Times New Roman"/>
        <family val="1"/>
      </rPr>
      <t>до 500 м</t>
    </r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 xml:space="preserve"> включительно, недоступного для внутреннего осмотра</t>
    </r>
  </si>
  <si>
    <t xml:space="preserve"> Наружный и внутренний осмотр сосуда, работающего под давлением, объемом свыше 100 м³ до 500 м³ включительно, отработавшего нормативный срок службы</t>
  </si>
  <si>
    <t xml:space="preserve"> Наружный и внутренний осмотр сосуда, работающего под давлением, объемом свыше 100 м³ до 500 м³ включительно, недоступного для внутреннего осмотра, отработавшего нормативный срок службы</t>
  </si>
  <si>
    <t xml:space="preserve"> Наружный и внутренний осмотр сосуда, работающего под давлением, объемом свыше 500 м³</t>
  </si>
  <si>
    <t xml:space="preserve"> Наружный и внутренний осмотр сосуда, работающего под давлением, объемом свыше 500 м³, недоступного для внутреннего осмотра  </t>
  </si>
  <si>
    <t xml:space="preserve"> Наружный и внутренний осмотр сосуда, работающего под давлением, объемом свыше 500 м³, отработавшего нормативный срок службы</t>
  </si>
  <si>
    <t xml:space="preserve"> Наружный и внутренний осмотр сосуда, работающего под давлением, объемом свыше 500 м³, недоступного для внутреннего осмотра, отработавшего нормативный срок службы</t>
  </si>
  <si>
    <t>Гидравлическое испытание сосуда, работающего под давлением, объемом до 10 м³ включительно</t>
  </si>
  <si>
    <t>Гидравлическое испытание сосуда, работающего под давлением, объемом до 10 м³ включительно, недоступного для внутреннего осмотра</t>
  </si>
  <si>
    <t>Гидравлическое испытание сосуда, работающего под давлением, объемом до 10 м³ включительно, отработавшего нормативный срок службы</t>
  </si>
  <si>
    <t>Гидравлическое испытание сосуда, работающего под давлением, объемом до 10 м³ включительно, недоступного для внутреннего осмотра, отработавшего нормативный срок службы</t>
  </si>
  <si>
    <t>Гидравлическое испытание сосуда, работающего под давлением, объемом свыше 10м³ до 20 м³ включительно</t>
  </si>
  <si>
    <t>Гидравлическое испытание сосуда, работающего под давлением, объемом свыше 10 м³ до 20 м³ включительно, недоступного для внутреннего осмотра</t>
  </si>
  <si>
    <t>Гидравлическое испытание сосуда, работающего под давлением, объемом свыше 10м³ до 20 м³ включительно, отработавшего нормативный срок службы</t>
  </si>
  <si>
    <t>Гидравлическое испытание сосуда, работающего под давлением, объемом свыше 10 м³ до 20 м³ включительно, недоступного для внутреннего осмотра, отработавшего нормативный срок службы</t>
  </si>
  <si>
    <t>Гидравлическое испытание сосуда, работающего под давлением, объемом свыше 20 м³ до 50 м³ включительно</t>
  </si>
  <si>
    <t>Гидравлическое испытание сосуда, работающего под давлением, объемом свыше 20 м³ до 50 м³ включительно, недоступного для внутреннего осмотра</t>
  </si>
  <si>
    <t>Гидравлическое испытание сосуда, работающего под давлением, объемом свыше 20 м³ до 50 м³ включительно, отработавшего нормативный срок службы</t>
  </si>
  <si>
    <t>Гидравлическое испытание сосуда, работающего под давлением, объемом свыше 20 м³ до 50 м³ включительно, недоступного для внутреннего осмотра, отработавшего нормативный срок службы</t>
  </si>
  <si>
    <t>Гидравлическое испытание сосуда, работающего под давлением, объемом свыше 50 м³ до 100 м³ включительно</t>
  </si>
  <si>
    <t>Гидравлическое испытание сосуда, работающего под давлением, объемом свыше 50 м³ до 100 м³ включительно, недоступного для внутреннего осмотра</t>
  </si>
  <si>
    <t>Гидравлическое испытание сосуда, работающего под давлением, объемом свыше 50 м³ до 100 м³ включительно, отработавшего нормативный срок службы</t>
  </si>
  <si>
    <t>Гидравлическое испытание сосуда, работающего под давлением, объемом свыше 50 м³ до 100 м³ включительно, недоступного для внутреннего осмотра, отработавшего нормативный срок службы</t>
  </si>
  <si>
    <r>
      <t>Гидравлическое испытание сосуда, работающего под давлением, объемом свыше 100 м</t>
    </r>
    <r>
      <rPr>
        <vertAlign val="superscript"/>
        <sz val="11"/>
        <color indexed="8"/>
        <rFont val="Calibri"/>
        <family val="2"/>
      </rPr>
      <t xml:space="preserve">3  </t>
    </r>
    <r>
      <rPr>
        <sz val="11"/>
        <color theme="1"/>
        <rFont val="Calibri"/>
        <family val="2"/>
      </rPr>
      <t>до 500 м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включительно</t>
    </r>
  </si>
  <si>
    <r>
      <t>Гидравлическое испытание сосуда, работающего под давлением, объемом свыше 100 м</t>
    </r>
    <r>
      <rPr>
        <vertAlign val="superscript"/>
        <sz val="11"/>
        <color indexed="8"/>
        <rFont val="Calibri"/>
        <family val="2"/>
      </rPr>
      <t xml:space="preserve">3  </t>
    </r>
    <r>
      <rPr>
        <sz val="11"/>
        <color theme="1"/>
        <rFont val="Calibri"/>
        <family val="2"/>
      </rPr>
      <t>до 500 м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включительно, недоступного для внутреннего осмотра</t>
    </r>
  </si>
  <si>
    <t>Гидравлическое испытание сосуда, работающего под давлением, объемом свыше 100 м³ до 500 м³ включительно, отработавшего нормативный срок службы</t>
  </si>
  <si>
    <t>Гидравлическое испытание сосуда, работающего под давлением, объемом свыше 100 м³ до 500 м³ включительно, недоступного для внутреннего осмотра, отработавшего нормативный срок службы</t>
  </si>
  <si>
    <t>Гидравлическое испытание сосуда, работающего под давлением, объемом свыше 500 м³</t>
  </si>
  <si>
    <r>
      <t>Гидравлическое испытание сосуда, работающего под давлением, объемом свыше 500 м³, недоступного для внутреннего осмотра</t>
    </r>
    <r>
      <rPr>
        <vertAlign val="superscript"/>
        <sz val="11"/>
        <color indexed="8"/>
        <rFont val="Calibri"/>
        <family val="2"/>
      </rPr>
      <t xml:space="preserve">  </t>
    </r>
  </si>
  <si>
    <t>Гидравлическое испытание сосуда, работающего под давлением, объемом свыше 500 м³, отработавшего нормативный срок службы</t>
  </si>
  <si>
    <t>Гидравлическое испытание сосуда, работающего под давлением, объемом свыше 500 м³, недоступного для внутреннего осмотра, отработавшего нормативный срок службы</t>
  </si>
  <si>
    <t>Пневматическое испытание сосуда, работающего под давлением, объемом до 10 м³ включительно</t>
  </si>
  <si>
    <t>Пневматическое испытание сосуда, работающего под давлением, объемом до 10 м³ включительно, недоступного для внутреннего осмотра</t>
  </si>
  <si>
    <t>Пневматическое испытание сосуда, работающего под давлением, объемом до 10 м³ включительно, отработавшего нормативный срок службы</t>
  </si>
  <si>
    <t>Пневматическое испытание сосуда, работающего под давлением, объемом до 10 м³ включительно, недоступного для внутреннего осмотра, отработавшего нормативный срок службы</t>
  </si>
  <si>
    <t>Пневматическое испытание сосуда, работающего под давлением, объемом свыше 10м³ до 20 м³ включительно</t>
  </si>
  <si>
    <t>Пневматическое испытание сосуда, работающего под давлением, объемом свыше 10 м³ до 20 м³ включительно, недоступного для внутреннего осмотра</t>
  </si>
  <si>
    <t>Пневматическое испытание сосуда, работающего под давлением, объемом свыше 10м³ до 20 м³ включительно, отработавшего нормативный срок службы</t>
  </si>
  <si>
    <t>Пневматическое испытание сосуда, работающего под давлением, объемом свыше 10 м³ до 20 м³ включительно, недоступного для внутреннего осмотра, отработавшего нормативный срок службы</t>
  </si>
  <si>
    <t>Пневматическое испытание сосуда, работающего под давлением, объемом свыше 20 м³ до 50 м³ включительно</t>
  </si>
  <si>
    <t>Пневматическое испытание сосуда, работающего под давлением, объемом свыше 20 м³ до 50 м³ включительно, недоступного для внутреннего осмотра</t>
  </si>
  <si>
    <t>Пневматическое испытание сосуда, работающего под давлением, объемом свыше 20 м³ до 50 м³ включительно, отработавшего нормативный срок службы</t>
  </si>
  <si>
    <t>Пневматическое испытание сосуда, работающего под давлением, объемом свыше 20 м³ до 50 м³ включительно, недоступного для внутреннего осмотра, отработавшего нормативный срок службы</t>
  </si>
  <si>
    <t>Пневматическое испытание сосуда, работающего под давлением, объемом свыше 50 м³ до 100 м³ включительно</t>
  </si>
  <si>
    <t>Пневматическое испытание сосуда, работающего под давлением, объемом свыше 50 м³ до 100 м³ включительно, недоступного для внутреннего осмотра</t>
  </si>
  <si>
    <t>Пневматическое испытание сосуда, работающего под давлением, объемом свыше 50 м³ до 100 м³ включительно, отработавшего нормативный срок службы</t>
  </si>
  <si>
    <t>Пневматическое испытание сосуда, работающего под давлением, объемом свыше 50 м³ до 100 м³ включительно, недоступного для внутреннего осмотра, отработавшего нормативный срок службы</t>
  </si>
  <si>
    <r>
      <t>Пневматическое испытание сосуда, работающего под давлением, объемом свыше 100 м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до 500 м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включительно</t>
    </r>
  </si>
  <si>
    <r>
      <t>Пневматическое испытание сосуда, работающего под давлением, объемом свыше 100 м</t>
    </r>
    <r>
      <rPr>
        <vertAlign val="superscript"/>
        <sz val="11"/>
        <color indexed="8"/>
        <rFont val="Calibri"/>
        <family val="2"/>
      </rPr>
      <t xml:space="preserve">3  </t>
    </r>
    <r>
      <rPr>
        <sz val="11"/>
        <color theme="1"/>
        <rFont val="Calibri"/>
        <family val="2"/>
      </rPr>
      <t>до 500 м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включительно, недоступного для внутреннего осмотра</t>
    </r>
  </si>
  <si>
    <t>Пневматическое испытание сосуда, работающего под давлением, объемом свыше 100 м³ до 500 м³ включительно, отработавшего нормативный срок службы</t>
  </si>
  <si>
    <t>Пневматическое испытание сосуда, работающего под давлением, объемом свыше 100 м³ до 500 м³ включительно, недоступного для внутреннего осмотра, отработавшего нормативный срок службы</t>
  </si>
  <si>
    <t>Пневматическое испытание сосуда, работающего под давлением, объемом свыше 500 м³</t>
  </si>
  <si>
    <r>
      <t>Пневматическое испытание сосуда, работающего под давлением, объемом свыше 500 м³, недоступного для внутреннего осмотра</t>
    </r>
    <r>
      <rPr>
        <vertAlign val="superscript"/>
        <sz val="11"/>
        <color indexed="8"/>
        <rFont val="Calibri"/>
        <family val="2"/>
      </rPr>
      <t xml:space="preserve">  </t>
    </r>
  </si>
  <si>
    <t>Пневматическое испытание сосуда, работающего под давлением, объемом свыше 500 м³, отработавшего нормативный срок службы</t>
  </si>
  <si>
    <t>Цена без НДС</t>
  </si>
  <si>
    <t>Регистрационный или заводской номер</t>
  </si>
  <si>
    <t>Высота подъема, м</t>
  </si>
  <si>
    <t>Обследование дополнительной остановки сверх базовой полных 15 метров (строительные грузопассажирские подъемники - база 30 метров) перед вводом в эксплуатацию</t>
  </si>
  <si>
    <t>Подъемник строительный грузопассажирский</t>
  </si>
  <si>
    <t>Подъемник строительный грузопассажирский перед вводом в эксплуатацию</t>
  </si>
  <si>
    <t>Подъемник строительный грузопассажирский в процессе эксплуатации</t>
  </si>
  <si>
    <t>Обследование дополнительной остановки сверх базовой полных 15 м (строительные грузопассажирские подъемники - база 30 м)</t>
  </si>
  <si>
    <t>Перед вводом/в процессе эксплуатации</t>
  </si>
  <si>
    <t>Год изготовления</t>
  </si>
  <si>
    <t>Марка и модель</t>
  </si>
  <si>
    <t>перед вводом в эксплуатацию</t>
  </si>
  <si>
    <t>в процессе эксплуатации</t>
  </si>
  <si>
    <t>Наименование</t>
  </si>
  <si>
    <t>Адрес нахождения объекта</t>
  </si>
  <si>
    <t>С порядком оформления документов для оказания платных услуг, размещенном на сайте Госпромнадзора ознакомлены.</t>
  </si>
  <si>
    <t>Для взаимодействия по договору назначен:</t>
  </si>
  <si>
    <t>договору №</t>
  </si>
  <si>
    <t xml:space="preserve">     Просим оказать услугу по техническому освидетельствованию подъемника(ов) строительного(ых) (по параметрам согласно паспорту объекта) по долгосрочному </t>
  </si>
  <si>
    <t>Проведение осмотра(ов) и испытания(й)</t>
  </si>
  <si>
    <t>№ п/п прейскуранта</t>
  </si>
  <si>
    <t>Сумма без НДС</t>
  </si>
  <si>
    <t>Проведение осмотра и испытания строительного грузопассажирского подъемника перед вводом в эксплуатацию</t>
  </si>
  <si>
    <t>5.7.</t>
  </si>
  <si>
    <t>5.24.</t>
  </si>
  <si>
    <t>Проведение осмотра и испытания строительного грузопассажирского подъемника в процессе эксплуатации</t>
  </si>
  <si>
    <t>6.6.</t>
  </si>
  <si>
    <t>Ообследование дополнительной остановки сверх базовой полных 15 метров (строительные грузопассажирские подъемники - база 30 метров) в процессе эксплуатации</t>
  </si>
  <si>
    <t>6.23.</t>
  </si>
  <si>
    <t>ПРОЧИТАТЬ ДО ЗАПОЛНЕНИЯ
      Для автоматизации рассчета суммы и автозаполнения данных файл создан в программе Excel. 
Файл содержит: заявление, счет-фактуру, акт выполненых работ. 
Заполнению Заказчиком подлежат зеленые поля в заявлении. При корректном заполнении данные из заявления попадают в счет-фактуру и акт автоматически. 
       Если при установке курсора в поле для заполнения справа  появляется  квадратик со стрелочкой  для вызова  выпадающего  списка, то после щелчка по стрелочке для заполнения  нужно выбрать  необходимое  наименование из выпадающего списка. Корректировать текст в неокрашенных строках, выпадающие списки, а также удалять строки в данном документе запрещено. 
       Если строк окрашенных зеленым цветом больше, чем необходимо, то лишние строки можно скрыть (выделить строку щелчком правой клавиши мыши по номеру строки с краю слева, вызвать контекстное меню и в нем щелкнуть по слову "Скрыть" ("Показать", если надо вернуть строку)). До вывода  на печать отрегулировать высоту заполненных строк для полного отображения информации. 
      В файле отрегулирована область печати, данные пояснения в область печати не входят. Отступ сверху для печати заявления на бланке организации отрегулировать изменением высоты строки над текстом заявления. 
При осуществлении оплаты в платежном поручении указывать номер и дату счета-фактуры, присвоеный Госпромнадзором.
При необходимости уточнения наш сотрудник свяжется с Вами по предоставленному в заявлении контактному номеру.</t>
  </si>
  <si>
    <t>Указать наименование организации заключившей долгосрочный договор (вместо данного текста)</t>
  </si>
  <si>
    <t>1</t>
  </si>
  <si>
    <t>2</t>
  </si>
  <si>
    <t>3</t>
  </si>
  <si>
    <t>4</t>
  </si>
  <si>
    <t>Брестского областного</t>
  </si>
  <si>
    <t>Брестское областное управление Госпромнадзора
Юридический адрес:
224032, г.Брест, ул.Советской Конституции, 30-2
Банковские реквизиты:
p/с BY59AKBB36429000035991000000
в ОАО "АСБ Беларусбанк",
Юридический адрес: 
220089 г.Минск, ул.Дзержинского, 18
Код банка AKBBBY2X
УНП 200884395 ОКПО 00015482</t>
  </si>
  <si>
    <t>Начальник Брестского областного 
управления Госпромнадзора
___________________________ И.Г.Калишук</t>
  </si>
  <si>
    <t>г.Брест</t>
  </si>
  <si>
    <t xml:space="preserve">Брестского областного </t>
  </si>
  <si>
    <t>Заместитель начальника управления - начальник 
отдела надзора Брестского областного 
управления Госпромнадзора
___________________________ С.А.Старинский</t>
  </si>
  <si>
    <t xml:space="preserve">Брестского областного  </t>
  </si>
  <si>
    <t>Заместитель начальника управления - начальник 
отдела экспертизы Брестского областного 
управления Госпромнадзора
___________________________К.В.Рябушев</t>
  </si>
  <si>
    <t>Витебского областного</t>
  </si>
  <si>
    <t>Витебское областное управление Госпромнадзора
Юридический адрес:
210002, г.Витебск, ул.Вострецова, 2
Банковские реквизиты:
р/с BY51BLBB36420300795593001001 
в Дирекции ОАО «Белинвестбанк» 
по Витебской области
по адресу: 210015, г.Витебск, ул.Ленина, 22/16 
Код банка BLBBBY2X 
УНП 300795593 ОКПО 000154822002</t>
  </si>
  <si>
    <t>Начальник Витебского областного 
управления Госпромнадзора
___________________________ В.И.Чекан</t>
  </si>
  <si>
    <t>г.Витебск</t>
  </si>
  <si>
    <t xml:space="preserve">Витебского областного </t>
  </si>
  <si>
    <t xml:space="preserve">Заместитель начальника управления - начальник 
отдела надзора Витебского областного 
управления Госпромнадзора
___________________________В.Н.Лойко </t>
  </si>
  <si>
    <t xml:space="preserve">Витебского областного  </t>
  </si>
  <si>
    <t>Заместитель начальника управления - начальник 
отдела экспертизы  Витебского областного 
управления Госпромнадзора
___________________________С.А.Пуко</t>
  </si>
  <si>
    <t xml:space="preserve">Витебского областного    </t>
  </si>
  <si>
    <t>г.Новополоцк</t>
  </si>
  <si>
    <t xml:space="preserve">Витебского областного     </t>
  </si>
  <si>
    <t>Гомельского областного</t>
  </si>
  <si>
    <t>Гомельское областное управление Госпромнадзора
Юридический адрес:
246045, г.Гомель, ул.Олимпийская, 13
Банковские реквизиты:
p/с: BY85BLBB36420400872669001001
БИК: BLBBBY2X
Дирекция ОАО "Белинвестбанк" 
по Гомельской области
УНП 400872669 ОКПО 00015482</t>
  </si>
  <si>
    <t xml:space="preserve">Заместитель начальника - начальник
отдела надзора Гомельского областного 
управления Госпромнадзора
___________________________ А.П.Кузьменков
</t>
  </si>
  <si>
    <t>г.Гомель</t>
  </si>
  <si>
    <t xml:space="preserve">Гомельского областного </t>
  </si>
  <si>
    <t xml:space="preserve">Заместитель начальника - начальник
отдела экспертизы Гомельского областного 
управления Госпромнадзора
___________________________ А.А.Караткевич
</t>
  </si>
  <si>
    <t xml:space="preserve">Гомельского областного  </t>
  </si>
  <si>
    <t xml:space="preserve">Начальник Гомельского областного 
управления Госпромнадзора
___________________________ М.М.Дайнеко
</t>
  </si>
  <si>
    <t xml:space="preserve">Гомельского областного    </t>
  </si>
  <si>
    <t>г.Мозырь</t>
  </si>
  <si>
    <t xml:space="preserve">Гомельского областного     </t>
  </si>
  <si>
    <t>Гродненского областного</t>
  </si>
  <si>
    <t>Гродненское областное управление Госпромнадзора
Юридический адрес:
230029, г.Гродно, ул.Горького, 49  
Банковские реквизиты:
р/с BY31AKBB36429050058554000000
в Гродненском областном управлении 
№ 400 «АСБ Беларусбанка»,
г. Гродно, ул. Новооктябрьская,5
УНП 500279746 БИК AKBBBY2Х</t>
  </si>
  <si>
    <t>Начальник Гродненского областного 
управления Госпромнадзора
___________________________ А.П.Бортник</t>
  </si>
  <si>
    <t xml:space="preserve">г.Гродно </t>
  </si>
  <si>
    <t xml:space="preserve">Гродненского областного  </t>
  </si>
  <si>
    <t>Заместитель начальника управления - начальник 
отдела надзора Гродненского областного 
управления Госпромнадзора
___________________________А.М.Масюкевич</t>
  </si>
  <si>
    <t xml:space="preserve">Гродненского областного   </t>
  </si>
  <si>
    <t>Заместитель начальника управления - начальник 
отдела экспертизы  Гродненского областного 
управления Госпромнадзора
___________________________А.В.Галицкий</t>
  </si>
  <si>
    <t>Минское городское управление Госпромнадзора
Юридический адрес:
220108, г.Минск, ул.Казинца, д. 86, корп. 1
Банковские реквизиты:
р/с BY61АКВВ36429000032530000000
БИК: AKBBBY2Х 
ЦБУ № 527 ОАО «АСБ Беларусбанк»
г. Минск, ул. Воронянского, 7а
УНП 100061974 ОКПО 00015482</t>
  </si>
  <si>
    <t>Заместитель начальника управления - начальник 
отдела экспертизы  Минского городского 
управления Госпромнадзора
___________________________С.А.Федотов</t>
  </si>
  <si>
    <t>г.Минск</t>
  </si>
  <si>
    <t xml:space="preserve">Минского городского  </t>
  </si>
  <si>
    <t xml:space="preserve">Минского городского   </t>
  </si>
  <si>
    <t>Минского областного</t>
  </si>
  <si>
    <t>Минское областное управление Госпромнадзора
Юридический адрес:
220108, г.Минск, ул.Казинца, д. 86, корп. 1
Банковские реквизиты:
р/с BY61АКВВ36429000032530000000
БИК: AKBBBY2Х 
ЦБУ № 527 ОАО «АСБ Беларусбанк»
г. Минск, ул. Воронянского, 7а
УНП 100061974 ОКПО 00015482</t>
  </si>
  <si>
    <t xml:space="preserve">Заместитель начальника управления - начальник 
отдела надзора Минского областного 
управления Госпромнадзора
___________________________В.М.Юркевич </t>
  </si>
  <si>
    <t xml:space="preserve">Минского областного  </t>
  </si>
  <si>
    <t>Заместитель начальника управления - начальник 
отдела экспертизы  Минского областного 
управления Госпромнадзора
___________________________В.В.Гарбарец</t>
  </si>
  <si>
    <t>Могилевского областного</t>
  </si>
  <si>
    <t>Начальник Могилевского областного 
управления Госпромнадзора
___________________________ А.В.Петрученя</t>
  </si>
  <si>
    <t>г.Могилев</t>
  </si>
  <si>
    <t xml:space="preserve">Могилевского областного  </t>
  </si>
  <si>
    <t>Заместитель начальника управления - начальник 
отдела надзора Могилевского областного 
управления Госпромнадзора
___________________________ А.Р.Шулейко</t>
  </si>
  <si>
    <t xml:space="preserve">Могилевского областного   </t>
  </si>
  <si>
    <t>Заместитель начальника управления - начальник 
отдела экспертизы Могилевского областного 
управления Госпромнадзора
___________________________ Е.В.Даниленко</t>
  </si>
  <si>
    <t xml:space="preserve">Могилевского областного    </t>
  </si>
  <si>
    <t>Начальник Бобруйского межрайонного 
отдела Могилевского областного 
управления Госпромнадзора
___________________________ И.И.Мицуля</t>
  </si>
  <si>
    <t>г.Бобруйск</t>
  </si>
  <si>
    <t xml:space="preserve">Могилевского областного     </t>
  </si>
  <si>
    <t>Заместитель начальника Бобруйского 
межрайонного отдела Могилевского 
областного управления Госпромнадзора
___________________________ Н.В.Дроздова</t>
  </si>
  <si>
    <r>
      <rPr>
        <b/>
        <sz val="11"/>
        <color indexed="8"/>
        <rFont val="Times New Roman"/>
        <family val="1"/>
      </rPr>
      <t>ИСПОЛНИТЕЛЬ:</t>
    </r>
    <r>
      <rPr>
        <sz val="11"/>
        <color indexed="8"/>
        <rFont val="Times New Roman"/>
        <family val="1"/>
      </rPr>
      <t xml:space="preserve">
</t>
    </r>
  </si>
  <si>
    <t>СЧЕТ-ФАКТУРА №</t>
  </si>
  <si>
    <t>г.</t>
  </si>
  <si>
    <t>ЗАКАЗЧИК:</t>
  </si>
  <si>
    <t>ПЛАТЕЛЬЩИК:</t>
  </si>
  <si>
    <t>Счет-фактура выписана на основании договора от</t>
  </si>
  <si>
    <t>№</t>
  </si>
  <si>
    <t>п/п №</t>
  </si>
  <si>
    <t>Наименование услуг (работ)</t>
  </si>
  <si>
    <t>Кол-во ед.</t>
  </si>
  <si>
    <t>Стоимость за ед. без НДС, бел.руб</t>
  </si>
  <si>
    <t>Стоимость без НДС, бел.руб</t>
  </si>
  <si>
    <t>НДС, бел.руб.</t>
  </si>
  <si>
    <t>Стоимость с НДС, бел.руб.</t>
  </si>
  <si>
    <t>ИТОГО:</t>
  </si>
  <si>
    <t>ВСЕГО:</t>
  </si>
  <si>
    <t>Ставка НДС 20%:</t>
  </si>
  <si>
    <t>Произвести оплату в соответствии с условиями договора.</t>
  </si>
  <si>
    <t>После проведения оплаты "Заказчик" предоставляет "Исполнителю" копию платежного поручения.</t>
  </si>
  <si>
    <t>Основанием, подтверждающим оказание платных услуг, является акт сдачи-приемки оказанных услуг.</t>
  </si>
  <si>
    <t>М.П.</t>
  </si>
  <si>
    <t>ИСПОЛНИТЕЛЬ:</t>
  </si>
  <si>
    <t>Юридический адрес:</t>
  </si>
  <si>
    <t>Банковские реквизиты:</t>
  </si>
  <si>
    <t xml:space="preserve">АКТ № </t>
  </si>
  <si>
    <t>сдачи-приемки оказанных услуг</t>
  </si>
  <si>
    <t>по договору №</t>
  </si>
  <si>
    <t>"</t>
  </si>
  <si>
    <t>Настоящий акт составлен о том, что: 
ИСПОЛНИТЕЛЬ оказал услуги(у)</t>
  </si>
  <si>
    <t>ЗАКАЗЧИК принял услуги(у)</t>
  </si>
  <si>
    <t>на сумму:</t>
  </si>
  <si>
    <t>Заказчик к качеству оказанных(ой) услуг(и) претензий не имеет.</t>
  </si>
  <si>
    <t>Услуги(у) оказал:</t>
  </si>
  <si>
    <t>(должность)</t>
  </si>
  <si>
    <t>(Ф.И.О.)</t>
  </si>
  <si>
    <t>Начальник Новополоцкого межрайонного отдела 
Витебского областного управления Госпромнадзора
___________________________А.А.Храповицкий</t>
  </si>
  <si>
    <t>Гомельское областное управление 
Госпромнадзора
Юридический адрес:
246045, г.Гомель, ул.Олимпийская, 13
Банковские реквизиты:
p/с: BY85BLBB36420400872669001001
БИК: BLBBBY2X
Дирекция ОАО "Белинвестбанк" 
по Гомельской области
УНП 400872669  ОКПО 00015482</t>
  </si>
  <si>
    <t>Могилевское областное управление Госпромнадзора
Юридический адрес:
212003, г.Могилев, ул.Челюскинцев, 115 
Банковские реквизиты:
р/с BY46АКВВ36429000001500000000
в МОУ №700 ОАО "Беларусбанк"
БИК АКВВ BY2Х УНП 700630521</t>
  </si>
  <si>
    <t>Могилевское областное управление Госпромнадзора
Юридический адрес:
212003, г.Могилев, ул.Челюскинцев, 115 
Банковские реквизиты:
р/с BY46 АКВВ 3642 9000 0015 0000 0000
в МОУ №700 ОАО "АСБ Беларусбанк"
БИК АКВВBY2Х УНП 700630521</t>
  </si>
  <si>
    <t>Заместитель начальника Новополоцкого 
межрайонного отдела Витебского 
областного управления Госпромнадзора
___________________________А.И.Шепетюк</t>
  </si>
  <si>
    <t xml:space="preserve">Заместитель начальника Мозырского 
межрайонного отдела Гомельского 
областного управления Госпромнадзора
___________________________ А.Н.Воробьёв
</t>
  </si>
  <si>
    <t xml:space="preserve">Начальник Мозырского межрайонного 
отдела Гомельского областного 
управления Госпромнадзора 
___________________________И.С.Байнов
</t>
  </si>
  <si>
    <t>Начальник отдела технической 
диагностики Минского городского 
управления Госпромнадзора
___________________________Д.С.Чижик</t>
  </si>
  <si>
    <t>Заместитель начальника  Минского 
городского управления Госпромнадзора
___________________________А.Л.Ворон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</si>
</sst>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b/>
      <sz val="10"/>
      <color indexed="56"/>
      <name val="Arial"/>
      <family val="2"/>
    </font>
    <font>
      <b/>
      <i/>
      <sz val="10"/>
      <color indexed="5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Tahoma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vertAlign val="superscript"/>
      <sz val="11"/>
      <color indexed="8"/>
      <name val="Calibri"/>
      <family val="2"/>
    </font>
    <font>
      <sz val="8"/>
      <name val="Tahoma"/>
      <family val="2"/>
    </font>
    <font>
      <b/>
      <sz val="9"/>
      <name val="Tahoma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sz val="10"/>
      <color indexed="8"/>
      <name val="Times New Roman"/>
      <family val="1"/>
    </font>
    <font>
      <sz val="15"/>
      <color indexed="8"/>
      <name val="Times New Roman"/>
      <family val="1"/>
    </font>
    <font>
      <b/>
      <sz val="15"/>
      <color indexed="8"/>
      <name val="Times New Roman"/>
      <family val="1"/>
    </font>
    <font>
      <sz val="9.5"/>
      <color indexed="8"/>
      <name val="Times New Roman"/>
      <family val="1"/>
    </font>
    <font>
      <b/>
      <sz val="12"/>
      <color indexed="8"/>
      <name val="Times New Roman"/>
      <family val="1"/>
    </font>
    <font>
      <sz val="7.5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10"/>
      <name val="Times New Roman"/>
      <family val="1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/>
      <name val="Arial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5"/>
      <color theme="1"/>
      <name val="Times New Roman"/>
      <family val="1"/>
    </font>
    <font>
      <b/>
      <sz val="15"/>
      <color theme="1"/>
      <name val="Times New Roman"/>
      <family val="1"/>
    </font>
    <font>
      <sz val="9.5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9.5"/>
      <color theme="1"/>
      <name val="Times New Roman"/>
      <family val="1"/>
    </font>
    <font>
      <sz val="7.5"/>
      <color theme="1"/>
      <name val="Times New Roman"/>
      <family val="1"/>
    </font>
    <font>
      <sz val="9"/>
      <color theme="1"/>
      <name val="Times New Roman"/>
      <family val="1"/>
    </font>
    <font>
      <sz val="11"/>
      <color rgb="FFFF0000"/>
      <name val="Times New Roman"/>
      <family val="1"/>
    </font>
    <font>
      <i/>
      <sz val="14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80">
    <xf numFmtId="0" fontId="0" fillId="0" borderId="0" xfId="0" applyFont="1" applyAlignment="1">
      <alignment/>
    </xf>
    <xf numFmtId="0" fontId="3" fillId="0" borderId="0" xfId="53" applyFont="1">
      <alignment/>
      <protection/>
    </xf>
    <xf numFmtId="0" fontId="64" fillId="0" borderId="0" xfId="53" applyFont="1">
      <alignment/>
      <protection/>
    </xf>
    <xf numFmtId="0" fontId="2" fillId="0" borderId="0" xfId="53">
      <alignment/>
      <protection/>
    </xf>
    <xf numFmtId="0" fontId="6" fillId="0" borderId="0" xfId="53" applyFont="1" applyAlignment="1">
      <alignment horizontal="center"/>
      <protection/>
    </xf>
    <xf numFmtId="0" fontId="6" fillId="0" borderId="0" xfId="53" applyFont="1" applyAlignment="1">
      <alignment horizontal="left"/>
      <protection/>
    </xf>
    <xf numFmtId="0" fontId="6" fillId="0" borderId="0" xfId="53" applyFont="1">
      <alignment/>
      <protection/>
    </xf>
    <xf numFmtId="4" fontId="2" fillId="0" borderId="0" xfId="53" applyNumberFormat="1">
      <alignment/>
      <protection/>
    </xf>
    <xf numFmtId="0" fontId="2" fillId="0" borderId="0" xfId="53" applyFont="1" quotePrefix="1">
      <alignment/>
      <protection/>
    </xf>
    <xf numFmtId="0" fontId="2" fillId="0" borderId="0" xfId="53" quotePrefix="1">
      <alignment/>
      <protection/>
    </xf>
    <xf numFmtId="4" fontId="6" fillId="0" borderId="0" xfId="53" applyNumberFormat="1" applyFont="1" applyAlignment="1">
      <alignment vertical="center"/>
      <protection/>
    </xf>
    <xf numFmtId="0" fontId="7" fillId="0" borderId="0" xfId="53" applyFont="1">
      <alignment/>
      <protection/>
    </xf>
    <xf numFmtId="0" fontId="2" fillId="0" borderId="0" xfId="53" applyAlignment="1">
      <alignment/>
      <protection/>
    </xf>
    <xf numFmtId="0" fontId="65" fillId="0" borderId="0" xfId="0" applyFont="1" applyAlignment="1" applyProtection="1">
      <alignment/>
      <protection hidden="1" locked="0"/>
    </xf>
    <xf numFmtId="0" fontId="65" fillId="33" borderId="0" xfId="0" applyFont="1" applyFill="1" applyAlignment="1" applyProtection="1">
      <alignment/>
      <protection hidden="1" locked="0"/>
    </xf>
    <xf numFmtId="0" fontId="65" fillId="0" borderId="0" xfId="0" applyFont="1" applyBorder="1" applyAlignment="1" applyProtection="1">
      <alignment/>
      <protection hidden="1" locked="0"/>
    </xf>
    <xf numFmtId="0" fontId="66" fillId="34" borderId="10" xfId="0" applyFont="1" applyFill="1" applyBorder="1" applyAlignment="1">
      <alignment horizontal="center" vertical="center"/>
    </xf>
    <xf numFmtId="0" fontId="67" fillId="33" borderId="0" xfId="0" applyFont="1" applyFill="1" applyAlignment="1" applyProtection="1">
      <alignment horizontal="center"/>
      <protection hidden="1"/>
    </xf>
    <xf numFmtId="0" fontId="68" fillId="33" borderId="0" xfId="0" applyFont="1" applyFill="1" applyAlignment="1" applyProtection="1">
      <alignment horizontal="left"/>
      <protection hidden="1"/>
    </xf>
    <xf numFmtId="0" fontId="69" fillId="33" borderId="0" xfId="0" applyFont="1" applyFill="1" applyAlignment="1" applyProtection="1">
      <alignment horizontal="left"/>
      <protection hidden="1"/>
    </xf>
    <xf numFmtId="0" fontId="65" fillId="0" borderId="0" xfId="0" applyFont="1" applyFill="1" applyAlignment="1" applyProtection="1">
      <alignment/>
      <protection hidden="1" locked="0"/>
    </xf>
    <xf numFmtId="0" fontId="66" fillId="0" borderId="11" xfId="0" applyFont="1" applyFill="1" applyBorder="1" applyAlignment="1">
      <alignment horizontal="justify" vertical="center"/>
    </xf>
    <xf numFmtId="0" fontId="66" fillId="0" borderId="11" xfId="0" applyFont="1" applyFill="1" applyBorder="1" applyAlignment="1">
      <alignment horizontal="justify" vertical="center" wrapText="1"/>
    </xf>
    <xf numFmtId="49" fontId="66" fillId="0" borderId="11" xfId="0" applyNumberFormat="1" applyFont="1" applyFill="1" applyBorder="1" applyAlignment="1">
      <alignment horizontal="justify" vertical="center"/>
    </xf>
    <xf numFmtId="0" fontId="70" fillId="0" borderId="11" xfId="0" applyFont="1" applyFill="1" applyBorder="1" applyAlignment="1">
      <alignment horizontal="justify" vertical="center" wrapText="1"/>
    </xf>
    <xf numFmtId="0" fontId="70" fillId="0" borderId="12" xfId="0" applyFont="1" applyFill="1" applyBorder="1" applyAlignment="1">
      <alignment horizontal="justify" vertical="center" wrapText="1"/>
    </xf>
    <xf numFmtId="49" fontId="66" fillId="0" borderId="12" xfId="0" applyNumberFormat="1" applyFont="1" applyFill="1" applyBorder="1" applyAlignment="1">
      <alignment horizontal="justify" vertical="center"/>
    </xf>
    <xf numFmtId="2" fontId="70" fillId="0" borderId="11" xfId="0" applyNumberFormat="1" applyFont="1" applyFill="1" applyBorder="1" applyAlignment="1">
      <alignment horizontal="justify" vertical="center" wrapText="1"/>
    </xf>
    <xf numFmtId="0" fontId="66" fillId="34" borderId="13" xfId="0" applyFont="1" applyFill="1" applyBorder="1" applyAlignment="1">
      <alignment horizontal="left" vertical="center"/>
    </xf>
    <xf numFmtId="0" fontId="66" fillId="34" borderId="14" xfId="0" applyFont="1" applyFill="1" applyBorder="1" applyAlignment="1">
      <alignment horizontal="center" vertical="center"/>
    </xf>
    <xf numFmtId="2" fontId="66" fillId="0" borderId="15" xfId="0" applyNumberFormat="1" applyFont="1" applyFill="1" applyBorder="1" applyAlignment="1">
      <alignment horizontal="center" vertical="center"/>
    </xf>
    <xf numFmtId="2" fontId="66" fillId="0" borderId="14" xfId="0" applyNumberFormat="1" applyFont="1" applyFill="1" applyBorder="1" applyAlignment="1">
      <alignment horizontal="center" vertical="center"/>
    </xf>
    <xf numFmtId="0" fontId="67" fillId="33" borderId="0" xfId="0" applyFont="1" applyFill="1" applyAlignment="1" applyProtection="1">
      <alignment horizontal="right"/>
      <protection hidden="1"/>
    </xf>
    <xf numFmtId="0" fontId="67" fillId="33" borderId="0" xfId="0" applyFont="1" applyFill="1" applyAlignment="1" applyProtection="1">
      <alignment horizontal="left"/>
      <protection hidden="1"/>
    </xf>
    <xf numFmtId="0" fontId="65" fillId="0" borderId="15" xfId="0" applyFont="1" applyFill="1" applyBorder="1" applyAlignment="1">
      <alignment/>
    </xf>
    <xf numFmtId="0" fontId="66" fillId="0" borderId="12" xfId="0" applyFont="1" applyFill="1" applyBorder="1" applyAlignment="1">
      <alignment horizontal="justify" vertical="center" wrapText="1"/>
    </xf>
    <xf numFmtId="0" fontId="66" fillId="0" borderId="12" xfId="0" applyFont="1" applyFill="1" applyBorder="1" applyAlignment="1">
      <alignment horizontal="justify" vertical="center"/>
    </xf>
    <xf numFmtId="0" fontId="65" fillId="0" borderId="14" xfId="0" applyFont="1" applyFill="1" applyBorder="1" applyAlignment="1">
      <alignment/>
    </xf>
    <xf numFmtId="0" fontId="65" fillId="0" borderId="0" xfId="0" applyFont="1" applyFill="1" applyBorder="1" applyAlignment="1" applyProtection="1">
      <alignment wrapText="1"/>
      <protection hidden="1" locked="0"/>
    </xf>
    <xf numFmtId="0" fontId="65" fillId="0" borderId="0" xfId="0" applyFont="1" applyFill="1" applyAlignment="1" applyProtection="1">
      <alignment wrapText="1"/>
      <protection hidden="1" locked="0"/>
    </xf>
    <xf numFmtId="0" fontId="71" fillId="33" borderId="0" xfId="0" applyFont="1" applyFill="1" applyBorder="1" applyAlignment="1" applyProtection="1">
      <alignment/>
      <protection hidden="1"/>
    </xf>
    <xf numFmtId="0" fontId="72" fillId="33" borderId="0" xfId="0" applyFont="1" applyFill="1" applyBorder="1" applyAlignment="1" applyProtection="1">
      <alignment/>
      <protection hidden="1"/>
    </xf>
    <xf numFmtId="0" fontId="65" fillId="33" borderId="0" xfId="0" applyFont="1" applyFill="1" applyBorder="1" applyAlignment="1" applyProtection="1">
      <alignment/>
      <protection hidden="1"/>
    </xf>
    <xf numFmtId="0" fontId="65" fillId="33" borderId="0" xfId="0" applyFont="1" applyFill="1" applyAlignment="1" applyProtection="1">
      <alignment/>
      <protection hidden="1"/>
    </xf>
    <xf numFmtId="0" fontId="65" fillId="33" borderId="0" xfId="0" applyFont="1" applyFill="1" applyAlignment="1" applyProtection="1">
      <alignment/>
      <protection hidden="1"/>
    </xf>
    <xf numFmtId="0" fontId="71" fillId="33" borderId="0" xfId="0" applyFont="1" applyFill="1" applyAlignment="1" applyProtection="1">
      <alignment/>
      <protection hidden="1"/>
    </xf>
    <xf numFmtId="0" fontId="71" fillId="33" borderId="16" xfId="0" applyFont="1" applyFill="1" applyBorder="1" applyAlignment="1" applyProtection="1">
      <alignment horizontal="left" wrapText="1"/>
      <protection hidden="1"/>
    </xf>
    <xf numFmtId="49" fontId="65" fillId="33" borderId="0" xfId="0" applyNumberFormat="1" applyFont="1" applyFill="1" applyAlignment="1" applyProtection="1">
      <alignment/>
      <protection hidden="1"/>
    </xf>
    <xf numFmtId="0" fontId="65" fillId="0" borderId="0" xfId="0" applyFont="1" applyAlignment="1" applyProtection="1">
      <alignment/>
      <protection hidden="1"/>
    </xf>
    <xf numFmtId="0" fontId="72" fillId="33" borderId="0" xfId="0" applyFont="1" applyFill="1" applyBorder="1" applyAlignment="1" applyProtection="1">
      <alignment horizontal="left" vertical="top"/>
      <protection hidden="1"/>
    </xf>
    <xf numFmtId="0" fontId="65" fillId="33" borderId="0" xfId="0" applyFont="1" applyFill="1" applyAlignment="1" applyProtection="1">
      <alignment horizontal="left" vertical="top"/>
      <protection hidden="1"/>
    </xf>
    <xf numFmtId="0" fontId="71" fillId="33" borderId="0" xfId="0" applyFont="1" applyFill="1" applyAlignment="1" applyProtection="1">
      <alignment horizontal="left" vertical="top"/>
      <protection hidden="1"/>
    </xf>
    <xf numFmtId="14" fontId="71" fillId="33" borderId="0" xfId="0" applyNumberFormat="1" applyFont="1" applyFill="1" applyBorder="1" applyAlignment="1" applyProtection="1">
      <alignment horizontal="center" wrapText="1"/>
      <protection hidden="1"/>
    </xf>
    <xf numFmtId="0" fontId="65" fillId="33" borderId="0" xfId="0" applyFont="1" applyFill="1" applyBorder="1" applyAlignment="1" applyProtection="1">
      <alignment/>
      <protection hidden="1"/>
    </xf>
    <xf numFmtId="0" fontId="71" fillId="33" borderId="0" xfId="0" applyFont="1" applyFill="1" applyBorder="1" applyAlignment="1" applyProtection="1">
      <alignment horizontal="right"/>
      <protection hidden="1"/>
    </xf>
    <xf numFmtId="2" fontId="67" fillId="33" borderId="0" xfId="0" applyNumberFormat="1" applyFont="1" applyFill="1" applyAlignment="1" applyProtection="1">
      <alignment/>
      <protection hidden="1"/>
    </xf>
    <xf numFmtId="0" fontId="65" fillId="33" borderId="0" xfId="0" applyFont="1" applyFill="1" applyAlignment="1" applyProtection="1">
      <alignment vertical="top"/>
      <protection hidden="1"/>
    </xf>
    <xf numFmtId="0" fontId="73" fillId="33" borderId="0" xfId="0" applyFont="1" applyFill="1" applyBorder="1" applyAlignment="1" applyProtection="1">
      <alignment/>
      <protection hidden="1"/>
    </xf>
    <xf numFmtId="0" fontId="15" fillId="33" borderId="0" xfId="0" applyFont="1" applyFill="1" applyBorder="1" applyAlignment="1" applyProtection="1">
      <alignment horizontal="left" vertical="top" wrapText="1"/>
      <protection hidden="1"/>
    </xf>
    <xf numFmtId="0" fontId="65" fillId="33" borderId="0" xfId="0" applyFont="1" applyFill="1" applyBorder="1" applyAlignment="1" applyProtection="1">
      <alignment horizontal="center"/>
      <protection hidden="1"/>
    </xf>
    <xf numFmtId="0" fontId="65" fillId="33" borderId="0" xfId="0" applyFont="1" applyFill="1" applyAlignment="1" applyProtection="1">
      <alignment horizontal="left"/>
      <protection hidden="1"/>
    </xf>
    <xf numFmtId="0" fontId="67" fillId="33" borderId="0" xfId="0" applyFont="1" applyFill="1" applyBorder="1" applyAlignment="1" applyProtection="1">
      <alignment vertical="top"/>
      <protection hidden="1"/>
    </xf>
    <xf numFmtId="0" fontId="65" fillId="33" borderId="16" xfId="0" applyFont="1" applyFill="1" applyBorder="1" applyAlignment="1" applyProtection="1">
      <alignment horizontal="left" vertical="top"/>
      <protection hidden="1"/>
    </xf>
    <xf numFmtId="0" fontId="65" fillId="33" borderId="0" xfId="0" applyNumberFormat="1" applyFont="1" applyFill="1" applyAlignment="1" applyProtection="1" quotePrefix="1">
      <alignment horizontal="right"/>
      <protection hidden="1"/>
    </xf>
    <xf numFmtId="0" fontId="71" fillId="33" borderId="17" xfId="0" applyFont="1" applyFill="1" applyBorder="1" applyAlignment="1" applyProtection="1">
      <alignment/>
      <protection hidden="1"/>
    </xf>
    <xf numFmtId="0" fontId="71" fillId="33" borderId="0" xfId="0" applyFont="1" applyFill="1" applyBorder="1" applyAlignment="1" applyProtection="1">
      <alignment horizontal="center" wrapText="1"/>
      <protection hidden="1"/>
    </xf>
    <xf numFmtId="49" fontId="71" fillId="33" borderId="0" xfId="0" applyNumberFormat="1" applyFont="1" applyFill="1" applyBorder="1" applyAlignment="1" applyProtection="1">
      <alignment horizontal="right"/>
      <protection hidden="1"/>
    </xf>
    <xf numFmtId="0" fontId="65" fillId="33" borderId="16" xfId="0" applyFont="1" applyFill="1" applyBorder="1" applyAlignment="1" applyProtection="1">
      <alignment horizontal="left" vertical="top" wrapText="1"/>
      <protection hidden="1"/>
    </xf>
    <xf numFmtId="0" fontId="74" fillId="33" borderId="0" xfId="0" applyFont="1" applyFill="1" applyAlignment="1" applyProtection="1">
      <alignment vertical="top"/>
      <protection hidden="1"/>
    </xf>
    <xf numFmtId="0" fontId="74" fillId="33" borderId="0" xfId="0" applyFont="1" applyFill="1" applyAlignment="1" applyProtection="1">
      <alignment/>
      <protection hidden="1"/>
    </xf>
    <xf numFmtId="0" fontId="67" fillId="33" borderId="0" xfId="0" applyFont="1" applyFill="1" applyAlignment="1" applyProtection="1">
      <alignment horizontal="center"/>
      <protection hidden="1" locked="0"/>
    </xf>
    <xf numFmtId="0" fontId="67" fillId="33" borderId="0" xfId="0" applyFont="1" applyFill="1" applyBorder="1" applyAlignment="1" applyProtection="1">
      <alignment horizontal="center"/>
      <protection hidden="1" locked="0"/>
    </xf>
    <xf numFmtId="0" fontId="68" fillId="33" borderId="0" xfId="0" applyFont="1" applyFill="1" applyBorder="1" applyAlignment="1" applyProtection="1">
      <alignment horizontal="center" vertical="top" wrapText="1"/>
      <protection hidden="1"/>
    </xf>
    <xf numFmtId="0" fontId="68" fillId="33" borderId="0" xfId="0" applyFont="1" applyFill="1" applyBorder="1" applyAlignment="1" applyProtection="1">
      <alignment horizontal="left" vertical="top" wrapText="1"/>
      <protection hidden="1"/>
    </xf>
    <xf numFmtId="0" fontId="65" fillId="0" borderId="0" xfId="0" applyFont="1" applyFill="1" applyBorder="1" applyAlignment="1" applyProtection="1">
      <alignment/>
      <protection hidden="1"/>
    </xf>
    <xf numFmtId="0" fontId="71" fillId="35" borderId="0" xfId="0" applyFont="1" applyFill="1" applyBorder="1" applyAlignment="1">
      <alignment horizontal="left" vertical="top" wrapText="1"/>
    </xf>
    <xf numFmtId="0" fontId="65" fillId="35" borderId="0" xfId="0" applyFont="1" applyFill="1" applyAlignment="1">
      <alignment horizontal="left" vertical="top" wrapText="1"/>
    </xf>
    <xf numFmtId="0" fontId="71" fillId="0" borderId="0" xfId="0" applyFont="1" applyBorder="1" applyAlignment="1">
      <alignment horizontal="left" vertical="top" wrapText="1"/>
    </xf>
    <xf numFmtId="0" fontId="65" fillId="0" borderId="0" xfId="0" applyFont="1" applyAlignment="1">
      <alignment horizontal="left" vertical="top" wrapText="1"/>
    </xf>
    <xf numFmtId="0" fontId="9" fillId="35" borderId="0" xfId="0" applyFont="1" applyFill="1" applyBorder="1" applyAlignment="1">
      <alignment horizontal="left" vertical="top" wrapText="1"/>
    </xf>
    <xf numFmtId="49" fontId="68" fillId="36" borderId="16" xfId="0" applyNumberFormat="1" applyFont="1" applyFill="1" applyBorder="1" applyAlignment="1" applyProtection="1">
      <alignment horizontal="center" vertical="top" wrapText="1"/>
      <protection hidden="1" locked="0"/>
    </xf>
    <xf numFmtId="14" fontId="68" fillId="36" borderId="16" xfId="0" applyNumberFormat="1" applyFont="1" applyFill="1" applyBorder="1" applyAlignment="1" applyProtection="1">
      <alignment horizontal="center" vertical="top" wrapText="1"/>
      <protection hidden="1" locked="0"/>
    </xf>
    <xf numFmtId="0" fontId="68" fillId="33" borderId="0" xfId="0" applyFont="1" applyFill="1" applyBorder="1" applyAlignment="1" applyProtection="1">
      <alignment horizontal="left" vertical="top" wrapText="1"/>
      <protection hidden="1"/>
    </xf>
    <xf numFmtId="0" fontId="65" fillId="36" borderId="16" xfId="0" applyFont="1" applyFill="1" applyBorder="1" applyAlignment="1" applyProtection="1">
      <alignment horizontal="left" vertical="top"/>
      <protection hidden="1" locked="0"/>
    </xf>
    <xf numFmtId="0" fontId="68" fillId="0" borderId="0" xfId="0" applyFont="1" applyFill="1" applyBorder="1" applyAlignment="1" applyProtection="1">
      <alignment horizontal="left" vertical="top"/>
      <protection/>
    </xf>
    <xf numFmtId="0" fontId="68" fillId="33" borderId="0" xfId="0" applyFont="1" applyFill="1" applyAlignment="1" applyProtection="1">
      <alignment horizontal="left" vertical="top" wrapText="1"/>
      <protection hidden="1"/>
    </xf>
    <xf numFmtId="0" fontId="65" fillId="0" borderId="11" xfId="0" applyFont="1" applyFill="1" applyBorder="1" applyAlignment="1" applyProtection="1">
      <alignment horizontal="center" vertical="top"/>
      <protection/>
    </xf>
    <xf numFmtId="0" fontId="65" fillId="36" borderId="18" xfId="0" applyFont="1" applyFill="1" applyBorder="1" applyAlignment="1" applyProtection="1">
      <alignment horizontal="left" vertical="top" wrapText="1"/>
      <protection locked="0"/>
    </xf>
    <xf numFmtId="0" fontId="65" fillId="36" borderId="17" xfId="0" applyFont="1" applyFill="1" applyBorder="1" applyAlignment="1" applyProtection="1">
      <alignment horizontal="left" vertical="top" wrapText="1"/>
      <protection locked="0"/>
    </xf>
    <xf numFmtId="0" fontId="65" fillId="36" borderId="19" xfId="0" applyFont="1" applyFill="1" applyBorder="1" applyAlignment="1" applyProtection="1">
      <alignment horizontal="left" vertical="top" wrapText="1"/>
      <protection locked="0"/>
    </xf>
    <xf numFmtId="0" fontId="65" fillId="36" borderId="11" xfId="0" applyFont="1" applyFill="1" applyBorder="1" applyAlignment="1" applyProtection="1">
      <alignment horizontal="center" vertical="top"/>
      <protection locked="0"/>
    </xf>
    <xf numFmtId="0" fontId="65" fillId="0" borderId="11" xfId="0" applyFont="1" applyFill="1" applyBorder="1" applyAlignment="1" applyProtection="1">
      <alignment horizontal="center" vertical="top" wrapText="1"/>
      <protection/>
    </xf>
    <xf numFmtId="0" fontId="67" fillId="36" borderId="16" xfId="0" applyFont="1" applyFill="1" applyBorder="1" applyAlignment="1" applyProtection="1">
      <alignment horizontal="left" vertical="top"/>
      <protection hidden="1" locked="0"/>
    </xf>
    <xf numFmtId="0" fontId="75" fillId="33" borderId="20" xfId="0" applyFont="1" applyFill="1" applyBorder="1" applyAlignment="1" applyProtection="1">
      <alignment horizontal="center" vertical="top"/>
      <protection hidden="1"/>
    </xf>
    <xf numFmtId="0" fontId="68" fillId="36" borderId="16" xfId="0" applyFont="1" applyFill="1" applyBorder="1" applyAlignment="1" applyProtection="1">
      <alignment horizontal="left" vertical="top"/>
      <protection locked="0"/>
    </xf>
    <xf numFmtId="0" fontId="68" fillId="33" borderId="0" xfId="0" applyFont="1" applyFill="1" applyAlignment="1" applyProtection="1">
      <alignment horizontal="left" vertical="top"/>
      <protection hidden="1"/>
    </xf>
    <xf numFmtId="0" fontId="68" fillId="0" borderId="16" xfId="0" applyFont="1" applyFill="1" applyBorder="1" applyAlignment="1" applyProtection="1">
      <alignment horizontal="center" vertical="top"/>
      <protection/>
    </xf>
    <xf numFmtId="0" fontId="67" fillId="33" borderId="20" xfId="0" applyFont="1" applyFill="1" applyBorder="1" applyAlignment="1" applyProtection="1">
      <alignment horizontal="center" vertical="top"/>
      <protection hidden="1"/>
    </xf>
    <xf numFmtId="0" fontId="68" fillId="33" borderId="0" xfId="0" applyFont="1" applyFill="1" applyAlignment="1" applyProtection="1">
      <alignment horizontal="center" vertical="top"/>
      <protection hidden="1"/>
    </xf>
    <xf numFmtId="0" fontId="67" fillId="33" borderId="16" xfId="0" applyFont="1" applyFill="1" applyBorder="1" applyAlignment="1" applyProtection="1">
      <alignment horizontal="center"/>
      <protection hidden="1"/>
    </xf>
    <xf numFmtId="0" fontId="68" fillId="36" borderId="0" xfId="0" applyFont="1" applyFill="1" applyBorder="1" applyAlignment="1" applyProtection="1">
      <alignment horizontal="left" vertical="top"/>
      <protection locked="0"/>
    </xf>
    <xf numFmtId="0" fontId="67" fillId="36" borderId="0" xfId="0" applyFont="1" applyFill="1" applyAlignment="1" applyProtection="1">
      <alignment horizontal="left"/>
      <protection hidden="1" locked="0"/>
    </xf>
    <xf numFmtId="0" fontId="65" fillId="36" borderId="11" xfId="0" applyFont="1" applyFill="1" applyBorder="1" applyAlignment="1" applyProtection="1">
      <alignment horizontal="center" vertical="top" wrapText="1"/>
      <protection locked="0"/>
    </xf>
    <xf numFmtId="0" fontId="67" fillId="0" borderId="11" xfId="0" applyFont="1" applyBorder="1" applyAlignment="1" applyProtection="1">
      <alignment horizontal="center" vertical="top" wrapText="1"/>
      <protection/>
    </xf>
    <xf numFmtId="0" fontId="65" fillId="0" borderId="11" xfId="0" applyFont="1" applyBorder="1" applyAlignment="1" applyProtection="1">
      <alignment horizontal="center" vertical="top" wrapText="1"/>
      <protection/>
    </xf>
    <xf numFmtId="0" fontId="67" fillId="36" borderId="11" xfId="0" applyFont="1" applyFill="1" applyBorder="1" applyAlignment="1" applyProtection="1">
      <alignment horizontal="left" vertical="top" wrapText="1"/>
      <protection locked="0"/>
    </xf>
    <xf numFmtId="0" fontId="76" fillId="33" borderId="0" xfId="0" applyFont="1" applyFill="1" applyAlignment="1" applyProtection="1">
      <alignment horizontal="left" vertical="top" wrapText="1"/>
      <protection hidden="1" locked="0"/>
    </xf>
    <xf numFmtId="0" fontId="77" fillId="36" borderId="0" xfId="0" applyFont="1" applyFill="1" applyAlignment="1" applyProtection="1">
      <alignment horizontal="left" vertical="top" wrapText="1"/>
      <protection hidden="1" locked="0"/>
    </xf>
    <xf numFmtId="0" fontId="71" fillId="33" borderId="0" xfId="0" applyFont="1" applyFill="1" applyAlignment="1" applyProtection="1">
      <alignment horizontal="left" vertical="top"/>
      <protection hidden="1"/>
    </xf>
    <xf numFmtId="49" fontId="65" fillId="33" borderId="16" xfId="0" applyNumberFormat="1" applyFont="1" applyFill="1" applyBorder="1" applyAlignment="1" applyProtection="1">
      <alignment horizontal="center"/>
      <protection hidden="1" locked="0"/>
    </xf>
    <xf numFmtId="0" fontId="65" fillId="0" borderId="0" xfId="0" applyFont="1" applyFill="1" applyAlignment="1" applyProtection="1">
      <alignment horizontal="left" vertical="top" wrapText="1"/>
      <protection hidden="1"/>
    </xf>
    <xf numFmtId="14" fontId="71" fillId="33" borderId="17" xfId="0" applyNumberFormat="1" applyFont="1" applyFill="1" applyBorder="1" applyAlignment="1" applyProtection="1">
      <alignment horizontal="left" vertical="top"/>
      <protection hidden="1" locked="0"/>
    </xf>
    <xf numFmtId="0" fontId="68" fillId="36" borderId="0" xfId="0" applyFont="1" applyFill="1" applyAlignment="1" applyProtection="1">
      <alignment horizontal="left" vertical="top"/>
      <protection hidden="1" locked="0"/>
    </xf>
    <xf numFmtId="0" fontId="68" fillId="33" borderId="0" xfId="0" applyFont="1" applyFill="1" applyBorder="1" applyAlignment="1" applyProtection="1">
      <alignment horizontal="left" vertical="top"/>
      <protection hidden="1"/>
    </xf>
    <xf numFmtId="0" fontId="65" fillId="0" borderId="18" xfId="0" applyFont="1" applyFill="1" applyBorder="1" applyAlignment="1" applyProtection="1">
      <alignment horizontal="left" vertical="center" wrapText="1"/>
      <protection/>
    </xf>
    <xf numFmtId="0" fontId="65" fillId="0" borderId="17" xfId="0" applyFont="1" applyFill="1" applyBorder="1" applyAlignment="1" applyProtection="1">
      <alignment horizontal="left" vertical="center" wrapText="1"/>
      <protection/>
    </xf>
    <xf numFmtId="0" fontId="65" fillId="0" borderId="19" xfId="0" applyFont="1" applyFill="1" applyBorder="1" applyAlignment="1" applyProtection="1">
      <alignment horizontal="left" vertical="center" wrapText="1"/>
      <protection/>
    </xf>
    <xf numFmtId="0" fontId="65" fillId="33" borderId="16" xfId="0" applyFont="1" applyFill="1" applyBorder="1" applyAlignment="1" applyProtection="1">
      <alignment horizontal="left" vertical="top" wrapText="1"/>
      <protection hidden="1"/>
    </xf>
    <xf numFmtId="0" fontId="65" fillId="33" borderId="20" xfId="0" applyFont="1" applyFill="1" applyBorder="1" applyAlignment="1" applyProtection="1">
      <alignment horizontal="left" vertical="top" wrapText="1"/>
      <protection hidden="1"/>
    </xf>
    <xf numFmtId="0" fontId="65" fillId="0" borderId="16" xfId="0" applyFont="1" applyFill="1" applyBorder="1" applyAlignment="1" applyProtection="1">
      <alignment horizontal="left" vertical="top" wrapText="1"/>
      <protection hidden="1"/>
    </xf>
    <xf numFmtId="0" fontId="65" fillId="33" borderId="0" xfId="0" applyFont="1" applyFill="1" applyAlignment="1" applyProtection="1">
      <alignment horizontal="left" wrapText="1"/>
      <protection hidden="1"/>
    </xf>
    <xf numFmtId="14" fontId="65" fillId="33" borderId="16" xfId="0" applyNumberFormat="1" applyFont="1" applyFill="1" applyBorder="1" applyAlignment="1" applyProtection="1">
      <alignment horizontal="center" wrapText="1"/>
      <protection hidden="1"/>
    </xf>
    <xf numFmtId="49" fontId="65" fillId="33" borderId="16" xfId="0" applyNumberFormat="1" applyFont="1" applyFill="1" applyBorder="1" applyAlignment="1" applyProtection="1">
      <alignment horizontal="center" wrapText="1"/>
      <protection hidden="1"/>
    </xf>
    <xf numFmtId="2" fontId="67" fillId="33" borderId="18" xfId="0" applyNumberFormat="1" applyFont="1" applyFill="1" applyBorder="1" applyAlignment="1" applyProtection="1">
      <alignment horizontal="center" vertical="top"/>
      <protection hidden="1"/>
    </xf>
    <xf numFmtId="2" fontId="67" fillId="33" borderId="17" xfId="0" applyNumberFormat="1" applyFont="1" applyFill="1" applyBorder="1" applyAlignment="1" applyProtection="1">
      <alignment horizontal="center" vertical="top"/>
      <protection hidden="1"/>
    </xf>
    <xf numFmtId="2" fontId="67" fillId="33" borderId="19" xfId="0" applyNumberFormat="1" applyFont="1" applyFill="1" applyBorder="1" applyAlignment="1" applyProtection="1">
      <alignment horizontal="center" vertical="top"/>
      <protection hidden="1"/>
    </xf>
    <xf numFmtId="0" fontId="78" fillId="33" borderId="18" xfId="0" applyFont="1" applyFill="1" applyBorder="1" applyAlignment="1" applyProtection="1">
      <alignment horizontal="center" vertical="center" wrapText="1"/>
      <protection hidden="1"/>
    </xf>
    <xf numFmtId="0" fontId="78" fillId="33" borderId="17" xfId="0" applyFont="1" applyFill="1" applyBorder="1" applyAlignment="1" applyProtection="1">
      <alignment horizontal="center" vertical="center" wrapText="1"/>
      <protection hidden="1"/>
    </xf>
    <xf numFmtId="0" fontId="78" fillId="33" borderId="19" xfId="0" applyFont="1" applyFill="1" applyBorder="1" applyAlignment="1" applyProtection="1">
      <alignment horizontal="center" vertical="center" wrapText="1"/>
      <protection hidden="1"/>
    </xf>
    <xf numFmtId="0" fontId="78" fillId="33" borderId="18" xfId="0" applyFont="1" applyFill="1" applyBorder="1" applyAlignment="1" applyProtection="1">
      <alignment horizontal="center" vertical="center"/>
      <protection hidden="1"/>
    </xf>
    <xf numFmtId="0" fontId="78" fillId="33" borderId="17" xfId="0" applyFont="1" applyFill="1" applyBorder="1" applyAlignment="1" applyProtection="1">
      <alignment horizontal="center" vertical="center"/>
      <protection hidden="1"/>
    </xf>
    <xf numFmtId="0" fontId="78" fillId="33" borderId="19" xfId="0" applyFont="1" applyFill="1" applyBorder="1" applyAlignment="1" applyProtection="1">
      <alignment horizontal="center" vertical="center"/>
      <protection hidden="1"/>
    </xf>
    <xf numFmtId="0" fontId="67" fillId="33" borderId="18" xfId="0" applyFont="1" applyFill="1" applyBorder="1" applyAlignment="1" applyProtection="1">
      <alignment horizontal="center" vertical="top"/>
      <protection hidden="1"/>
    </xf>
    <xf numFmtId="0" fontId="67" fillId="33" borderId="17" xfId="0" applyFont="1" applyFill="1" applyBorder="1" applyAlignment="1" applyProtection="1">
      <alignment horizontal="center" vertical="top"/>
      <protection hidden="1"/>
    </xf>
    <xf numFmtId="0" fontId="67" fillId="33" borderId="19" xfId="0" applyFont="1" applyFill="1" applyBorder="1" applyAlignment="1" applyProtection="1">
      <alignment horizontal="center" vertical="top"/>
      <protection hidden="1"/>
    </xf>
    <xf numFmtId="0" fontId="65" fillId="33" borderId="18" xfId="0" applyNumberFormat="1" applyFont="1" applyFill="1" applyBorder="1" applyAlignment="1" applyProtection="1">
      <alignment horizontal="right" vertical="top"/>
      <protection hidden="1" locked="0"/>
    </xf>
    <xf numFmtId="0" fontId="65" fillId="33" borderId="17" xfId="0" applyNumberFormat="1" applyFont="1" applyFill="1" applyBorder="1" applyAlignment="1" applyProtection="1">
      <alignment horizontal="right" vertical="top"/>
      <protection hidden="1" locked="0"/>
    </xf>
    <xf numFmtId="0" fontId="65" fillId="33" borderId="19" xfId="0" applyNumberFormat="1" applyFont="1" applyFill="1" applyBorder="1" applyAlignment="1" applyProtection="1">
      <alignment horizontal="right" vertical="top"/>
      <protection hidden="1" locked="0"/>
    </xf>
    <xf numFmtId="0" fontId="67" fillId="33" borderId="18" xfId="0" applyFont="1" applyFill="1" applyBorder="1" applyAlignment="1" applyProtection="1">
      <alignment horizontal="left" vertical="top" wrapText="1"/>
      <protection hidden="1"/>
    </xf>
    <xf numFmtId="0" fontId="67" fillId="33" borderId="17" xfId="0" applyFont="1" applyFill="1" applyBorder="1" applyAlignment="1" applyProtection="1">
      <alignment horizontal="left" vertical="top" wrapText="1"/>
      <protection hidden="1"/>
    </xf>
    <xf numFmtId="0" fontId="67" fillId="33" borderId="19" xfId="0" applyFont="1" applyFill="1" applyBorder="1" applyAlignment="1" applyProtection="1">
      <alignment horizontal="left" vertical="top" wrapText="1"/>
      <protection hidden="1"/>
    </xf>
    <xf numFmtId="2" fontId="79" fillId="33" borderId="18" xfId="0" applyNumberFormat="1" applyFont="1" applyFill="1" applyBorder="1" applyAlignment="1" applyProtection="1">
      <alignment horizontal="center"/>
      <protection hidden="1"/>
    </xf>
    <xf numFmtId="2" fontId="79" fillId="33" borderId="17" xfId="0" applyNumberFormat="1" applyFont="1" applyFill="1" applyBorder="1" applyAlignment="1" applyProtection="1">
      <alignment horizontal="center"/>
      <protection hidden="1"/>
    </xf>
    <xf numFmtId="2" fontId="79" fillId="33" borderId="19" xfId="0" applyNumberFormat="1" applyFont="1" applyFill="1" applyBorder="1" applyAlignment="1" applyProtection="1">
      <alignment horizontal="center"/>
      <protection hidden="1"/>
    </xf>
    <xf numFmtId="0" fontId="65" fillId="33" borderId="0" xfId="0" applyFont="1" applyFill="1" applyAlignment="1" applyProtection="1">
      <alignment horizontal="left"/>
      <protection hidden="1"/>
    </xf>
    <xf numFmtId="0" fontId="71" fillId="33" borderId="16" xfId="0" applyFont="1" applyFill="1" applyBorder="1" applyAlignment="1" applyProtection="1">
      <alignment horizontal="left" vertical="top" wrapText="1"/>
      <protection hidden="1"/>
    </xf>
    <xf numFmtId="0" fontId="71" fillId="33" borderId="17" xfId="0" applyFont="1" applyFill="1" applyBorder="1" applyAlignment="1" applyProtection="1">
      <alignment horizontal="left" vertical="top" wrapText="1"/>
      <protection hidden="1"/>
    </xf>
    <xf numFmtId="0" fontId="65" fillId="33" borderId="0" xfId="0" applyFont="1" applyFill="1" applyAlignment="1" applyProtection="1">
      <alignment horizontal="left" vertical="top" wrapText="1"/>
      <protection hidden="1"/>
    </xf>
    <xf numFmtId="0" fontId="15" fillId="33" borderId="0" xfId="0" applyFont="1" applyFill="1" applyBorder="1" applyAlignment="1" applyProtection="1">
      <alignment horizontal="left" vertical="top" wrapText="1"/>
      <protection hidden="1"/>
    </xf>
    <xf numFmtId="0" fontId="65" fillId="33" borderId="0" xfId="0" applyFont="1" applyFill="1" applyBorder="1" applyAlignment="1" applyProtection="1">
      <alignment horizontal="center"/>
      <protection hidden="1"/>
    </xf>
    <xf numFmtId="0" fontId="71" fillId="33" borderId="0" xfId="0" applyFont="1" applyFill="1" applyBorder="1" applyAlignment="1" applyProtection="1">
      <alignment horizontal="left" vertical="top" wrapText="1"/>
      <protection hidden="1"/>
    </xf>
    <xf numFmtId="0" fontId="15" fillId="33" borderId="0" xfId="0" applyNumberFormat="1" applyFont="1" applyFill="1" applyBorder="1" applyAlignment="1" applyProtection="1">
      <alignment horizontal="left" vertical="top" wrapText="1"/>
      <protection hidden="1"/>
    </xf>
    <xf numFmtId="0" fontId="67" fillId="33" borderId="0" xfId="0" applyFont="1" applyFill="1" applyBorder="1" applyAlignment="1" applyProtection="1">
      <alignment horizontal="left" vertical="top" wrapText="1"/>
      <protection hidden="1"/>
    </xf>
    <xf numFmtId="0" fontId="71" fillId="33" borderId="0" xfId="0" applyFont="1" applyFill="1" applyAlignment="1" applyProtection="1">
      <alignment horizontal="center" vertical="top"/>
      <protection hidden="1"/>
    </xf>
    <xf numFmtId="0" fontId="71" fillId="33" borderId="16" xfId="0" applyNumberFormat="1" applyFont="1" applyFill="1" applyBorder="1" applyAlignment="1" applyProtection="1">
      <alignment horizontal="left" vertical="top"/>
      <protection hidden="1"/>
    </xf>
    <xf numFmtId="0" fontId="65" fillId="33" borderId="0" xfId="0" applyFont="1" applyFill="1" applyAlignment="1" applyProtection="1">
      <alignment horizontal="right"/>
      <protection hidden="1"/>
    </xf>
    <xf numFmtId="0" fontId="71" fillId="33" borderId="16" xfId="0" applyFont="1" applyFill="1" applyBorder="1" applyAlignment="1" applyProtection="1">
      <alignment horizontal="center" wrapText="1"/>
      <protection hidden="1"/>
    </xf>
    <xf numFmtId="14" fontId="71" fillId="33" borderId="16" xfId="0" applyNumberFormat="1" applyFont="1" applyFill="1" applyBorder="1" applyAlignment="1" applyProtection="1">
      <alignment horizontal="left"/>
      <protection hidden="1"/>
    </xf>
    <xf numFmtId="0" fontId="71" fillId="0" borderId="16" xfId="0" applyFont="1" applyFill="1" applyBorder="1" applyAlignment="1" applyProtection="1">
      <alignment horizontal="center"/>
      <protection hidden="1"/>
    </xf>
    <xf numFmtId="0" fontId="71" fillId="0" borderId="16" xfId="0" applyFont="1" applyFill="1" applyBorder="1" applyAlignment="1" applyProtection="1">
      <alignment horizontal="right"/>
      <protection hidden="1"/>
    </xf>
    <xf numFmtId="0" fontId="65" fillId="33" borderId="0" xfId="0" applyFont="1" applyFill="1" applyAlignment="1" applyProtection="1">
      <alignment horizontal="justify" wrapText="1"/>
      <protection hidden="1"/>
    </xf>
    <xf numFmtId="0" fontId="78" fillId="33" borderId="10" xfId="0" applyFont="1" applyFill="1" applyBorder="1" applyAlignment="1" applyProtection="1">
      <alignment horizontal="center" vertical="top"/>
      <protection hidden="1"/>
    </xf>
    <xf numFmtId="0" fontId="78" fillId="33" borderId="20" xfId="0" applyFont="1" applyFill="1" applyBorder="1" applyAlignment="1" applyProtection="1">
      <alignment horizontal="center" vertical="top"/>
      <protection hidden="1"/>
    </xf>
    <xf numFmtId="0" fontId="78" fillId="33" borderId="21" xfId="0" applyFont="1" applyFill="1" applyBorder="1" applyAlignment="1" applyProtection="1">
      <alignment horizontal="center" vertical="top"/>
      <protection hidden="1"/>
    </xf>
    <xf numFmtId="0" fontId="78" fillId="33" borderId="10" xfId="0" applyFont="1" applyFill="1" applyBorder="1" applyAlignment="1" applyProtection="1">
      <alignment horizontal="center" vertical="top" wrapText="1"/>
      <protection hidden="1"/>
    </xf>
    <xf numFmtId="0" fontId="78" fillId="33" borderId="20" xfId="0" applyFont="1" applyFill="1" applyBorder="1" applyAlignment="1" applyProtection="1">
      <alignment horizontal="center" vertical="top" wrapText="1"/>
      <protection hidden="1"/>
    </xf>
    <xf numFmtId="0" fontId="78" fillId="33" borderId="21" xfId="0" applyFont="1" applyFill="1" applyBorder="1" applyAlignment="1" applyProtection="1">
      <alignment horizontal="center" vertical="top" wrapText="1"/>
      <protection hidden="1"/>
    </xf>
    <xf numFmtId="2" fontId="67" fillId="33" borderId="18" xfId="0" applyNumberFormat="1" applyFont="1" applyFill="1" applyBorder="1" applyAlignment="1" applyProtection="1">
      <alignment horizontal="center" vertical="top"/>
      <protection/>
    </xf>
    <xf numFmtId="2" fontId="67" fillId="33" borderId="17" xfId="0" applyNumberFormat="1" applyFont="1" applyFill="1" applyBorder="1" applyAlignment="1" applyProtection="1">
      <alignment horizontal="center" vertical="top"/>
      <protection/>
    </xf>
    <xf numFmtId="2" fontId="67" fillId="33" borderId="19" xfId="0" applyNumberFormat="1" applyFont="1" applyFill="1" applyBorder="1" applyAlignment="1" applyProtection="1">
      <alignment horizontal="center" vertical="top"/>
      <protection/>
    </xf>
    <xf numFmtId="0" fontId="67" fillId="33" borderId="18" xfId="0" applyNumberFormat="1" applyFont="1" applyFill="1" applyBorder="1" applyAlignment="1" applyProtection="1">
      <alignment horizontal="right" vertical="top"/>
      <protection/>
    </xf>
    <xf numFmtId="0" fontId="67" fillId="33" borderId="17" xfId="0" applyNumberFormat="1" applyFont="1" applyFill="1" applyBorder="1" applyAlignment="1" applyProtection="1">
      <alignment horizontal="right" vertical="top"/>
      <protection/>
    </xf>
    <xf numFmtId="0" fontId="67" fillId="33" borderId="19" xfId="0" applyNumberFormat="1" applyFont="1" applyFill="1" applyBorder="1" applyAlignment="1" applyProtection="1">
      <alignment horizontal="right" vertical="top"/>
      <protection/>
    </xf>
    <xf numFmtId="0" fontId="65" fillId="33" borderId="18" xfId="0" applyNumberFormat="1" applyFont="1" applyFill="1" applyBorder="1" applyAlignment="1" applyProtection="1">
      <alignment horizontal="center" vertical="top"/>
      <protection/>
    </xf>
    <xf numFmtId="0" fontId="65" fillId="33" borderId="17" xfId="0" applyNumberFormat="1" applyFont="1" applyFill="1" applyBorder="1" applyAlignment="1" applyProtection="1">
      <alignment horizontal="center" vertical="top"/>
      <protection/>
    </xf>
    <xf numFmtId="0" fontId="65" fillId="33" borderId="19" xfId="0" applyNumberFormat="1" applyFont="1" applyFill="1" applyBorder="1" applyAlignment="1" applyProtection="1">
      <alignment horizontal="center" vertical="top"/>
      <protection/>
    </xf>
    <xf numFmtId="0" fontId="78" fillId="0" borderId="0" xfId="0" applyFont="1" applyFill="1" applyBorder="1" applyAlignment="1" applyProtection="1">
      <alignment horizontal="left" wrapText="1"/>
      <protection hidden="1"/>
    </xf>
    <xf numFmtId="0" fontId="78" fillId="0" borderId="16" xfId="0" applyFont="1" applyFill="1" applyBorder="1" applyAlignment="1" applyProtection="1">
      <alignment horizontal="left" wrapText="1"/>
      <protection hidden="1"/>
    </xf>
    <xf numFmtId="0" fontId="65" fillId="0" borderId="16" xfId="0" applyFont="1" applyBorder="1" applyAlignment="1" applyProtection="1">
      <alignment horizontal="center"/>
      <protection hidden="1"/>
    </xf>
    <xf numFmtId="0" fontId="75" fillId="33" borderId="16" xfId="0" applyFont="1" applyFill="1" applyBorder="1" applyAlignment="1" applyProtection="1">
      <alignment horizontal="right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b val="0"/>
        <i val="0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1" defaultTableStyle="TableStyleMedium2" defaultPivotStyle="PivotStyleLight16">
    <tableStyle name="прейскурант" pivot="0" count="1">
      <tableStyleElement type="wholeTabl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42" name="Таблица137" displayName="Таблица137" ref="BA1:BD27" comment="" totalsRowShown="0">
  <autoFilter ref="BA1:BD27"/>
  <tableColumns count="4">
    <tableColumn id="1" name="1"/>
    <tableColumn id="2" name="2"/>
    <tableColumn id="3" name="3"/>
    <tableColumn id="4" name="4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Таблица13" displayName="Таблица13" ref="B4:C22" comment="" totalsRowShown="0">
  <tableColumns count="2">
    <tableColumn id="1" name="Примеры"/>
    <tableColumn id="2" name="Результат преобразования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100"/>
  <sheetViews>
    <sheetView tabSelected="1" zoomScale="80" zoomScaleNormal="80" zoomScaleSheetLayoutView="100" workbookViewId="0" topLeftCell="A1">
      <selection activeCell="W6" sqref="W6:AL6"/>
    </sheetView>
  </sheetViews>
  <sheetFormatPr defaultColWidth="2.28125" defaultRowHeight="15"/>
  <cols>
    <col min="1" max="1" width="1.421875" style="13" customWidth="1"/>
    <col min="2" max="2" width="3.140625" style="13" customWidth="1"/>
    <col min="3" max="6" width="2.28125" style="13" customWidth="1"/>
    <col min="7" max="7" width="2.57421875" style="13" customWidth="1"/>
    <col min="8" max="10" width="2.28125" style="13" customWidth="1"/>
    <col min="11" max="11" width="5.57421875" style="13" bestFit="1" customWidth="1"/>
    <col min="12" max="12" width="4.28125" style="13" customWidth="1"/>
    <col min="13" max="13" width="5.8515625" style="13" customWidth="1"/>
    <col min="14" max="14" width="4.28125" style="13" customWidth="1"/>
    <col min="15" max="15" width="2.00390625" style="13" customWidth="1"/>
    <col min="16" max="18" width="2.28125" style="13" customWidth="1"/>
    <col min="19" max="20" width="2.28125" style="15" customWidth="1"/>
    <col min="21" max="22" width="2.28125" style="13" customWidth="1"/>
    <col min="23" max="23" width="1.28515625" style="13" customWidth="1"/>
    <col min="24" max="25" width="2.28125" style="13" customWidth="1"/>
    <col min="26" max="26" width="2.00390625" style="13" customWidth="1"/>
    <col min="27" max="27" width="3.8515625" style="13" customWidth="1"/>
    <col min="28" max="28" width="2.28125" style="13" customWidth="1"/>
    <col min="29" max="29" width="1.421875" style="13" customWidth="1"/>
    <col min="30" max="30" width="2.28125" style="13" customWidth="1"/>
    <col min="31" max="31" width="3.7109375" style="13" customWidth="1"/>
    <col min="32" max="32" width="4.28125" style="13" customWidth="1"/>
    <col min="33" max="33" width="2.28125" style="13" customWidth="1"/>
    <col min="34" max="34" width="1.7109375" style="13" customWidth="1"/>
    <col min="35" max="35" width="4.140625" style="13" customWidth="1"/>
    <col min="36" max="37" width="3.00390625" style="13" customWidth="1"/>
    <col min="38" max="38" width="3.140625" style="13" customWidth="1"/>
    <col min="39" max="39" width="2.28125" style="14" customWidth="1"/>
    <col min="40" max="46" width="2.28125" style="13" customWidth="1"/>
    <col min="47" max="47" width="4.7109375" style="13" customWidth="1"/>
    <col min="48" max="48" width="0.71875" style="13" customWidth="1"/>
    <col min="49" max="50" width="2.28125" style="13" customWidth="1"/>
    <col min="51" max="51" width="2.7109375" style="13" customWidth="1"/>
    <col min="52" max="52" width="2.28125" style="13" customWidth="1"/>
    <col min="53" max="53" width="27.57421875" style="13" hidden="1" customWidth="1"/>
    <col min="54" max="56" width="22.140625" style="13" hidden="1" customWidth="1"/>
    <col min="57" max="57" width="3.8515625" style="13" customWidth="1"/>
    <col min="58" max="58" width="3.421875" style="13" customWidth="1"/>
    <col min="59" max="59" width="2.57421875" style="13" customWidth="1"/>
    <col min="60" max="16384" width="2.28125" style="13" customWidth="1"/>
  </cols>
  <sheetData>
    <row r="1" spans="1:56" ht="169.5" customHeight="1">
      <c r="A1" s="106" t="s">
        <v>191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13" t="s">
        <v>193</v>
      </c>
      <c r="BB1" s="13" t="s">
        <v>194</v>
      </c>
      <c r="BC1" s="13" t="s">
        <v>195</v>
      </c>
      <c r="BD1" s="13" t="s">
        <v>196</v>
      </c>
    </row>
    <row r="2" spans="1:56" ht="122.2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5" t="s">
        <v>197</v>
      </c>
      <c r="BB2" s="76" t="s">
        <v>198</v>
      </c>
      <c r="BC2" s="76" t="s">
        <v>199</v>
      </c>
      <c r="BD2" s="38" t="s">
        <v>200</v>
      </c>
    </row>
    <row r="3" spans="1:56" ht="45.7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7" t="s">
        <v>201</v>
      </c>
      <c r="BB3" s="78" t="s">
        <v>198</v>
      </c>
      <c r="BC3" s="78" t="s">
        <v>202</v>
      </c>
      <c r="BD3" s="38" t="s">
        <v>200</v>
      </c>
    </row>
    <row r="4" spans="1:56" ht="49.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5" t="s">
        <v>203</v>
      </c>
      <c r="BB4" s="76" t="s">
        <v>198</v>
      </c>
      <c r="BC4" s="76" t="s">
        <v>204</v>
      </c>
      <c r="BD4" s="38" t="s">
        <v>200</v>
      </c>
    </row>
    <row r="5" spans="1:56" ht="19.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8" t="s">
        <v>15</v>
      </c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77" t="s">
        <v>205</v>
      </c>
      <c r="BB5" s="78" t="s">
        <v>206</v>
      </c>
      <c r="BC5" s="78" t="s">
        <v>207</v>
      </c>
      <c r="BD5" s="38" t="s">
        <v>208</v>
      </c>
    </row>
    <row r="6" spans="1:56" ht="25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12" t="s">
        <v>197</v>
      </c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75" t="s">
        <v>209</v>
      </c>
      <c r="BB6" s="76" t="s">
        <v>206</v>
      </c>
      <c r="BC6" s="76" t="s">
        <v>210</v>
      </c>
      <c r="BD6" s="38" t="s">
        <v>208</v>
      </c>
    </row>
    <row r="7" spans="1:56" ht="20.2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8" t="s">
        <v>13</v>
      </c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77" t="s">
        <v>211</v>
      </c>
      <c r="BB7" s="78" t="s">
        <v>206</v>
      </c>
      <c r="BC7" s="78" t="s">
        <v>212</v>
      </c>
      <c r="BD7" s="38" t="s">
        <v>208</v>
      </c>
    </row>
    <row r="8" spans="1:56" ht="8.2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75" t="s">
        <v>213</v>
      </c>
      <c r="BB8" s="76" t="s">
        <v>206</v>
      </c>
      <c r="BC8" s="76" t="s">
        <v>292</v>
      </c>
      <c r="BD8" s="38" t="s">
        <v>214</v>
      </c>
    </row>
    <row r="9" spans="1:56" ht="15.7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9" t="s">
        <v>8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77" t="s">
        <v>215</v>
      </c>
      <c r="BB9" s="78" t="s">
        <v>206</v>
      </c>
      <c r="BC9" s="78" t="s">
        <v>296</v>
      </c>
      <c r="BD9" s="38" t="s">
        <v>214</v>
      </c>
    </row>
    <row r="10" spans="1:56" ht="41.25" customHeight="1">
      <c r="A10" s="70"/>
      <c r="B10" s="107" t="s">
        <v>192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5" t="s">
        <v>216</v>
      </c>
      <c r="BB10" s="76" t="s">
        <v>217</v>
      </c>
      <c r="BC10" s="76" t="s">
        <v>218</v>
      </c>
      <c r="BD10" s="38" t="s">
        <v>219</v>
      </c>
    </row>
    <row r="11" spans="1:56" ht="41.25" customHeight="1">
      <c r="A11" s="17"/>
      <c r="B11" s="82" t="s">
        <v>180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77" t="s">
        <v>220</v>
      </c>
      <c r="BB11" s="78" t="s">
        <v>217</v>
      </c>
      <c r="BC11" s="78" t="s">
        <v>221</v>
      </c>
      <c r="BD11" s="38" t="s">
        <v>219</v>
      </c>
    </row>
    <row r="12" spans="1:56" ht="24.75" customHeight="1">
      <c r="A12" s="17"/>
      <c r="B12" s="113" t="s">
        <v>179</v>
      </c>
      <c r="C12" s="113"/>
      <c r="D12" s="113"/>
      <c r="E12" s="113"/>
      <c r="F12" s="113"/>
      <c r="G12" s="113"/>
      <c r="H12" s="80"/>
      <c r="I12" s="80"/>
      <c r="J12" s="80"/>
      <c r="K12" s="80"/>
      <c r="L12" s="80"/>
      <c r="M12" s="72" t="s">
        <v>0</v>
      </c>
      <c r="N12" s="81"/>
      <c r="O12" s="81"/>
      <c r="P12" s="81"/>
      <c r="Q12" s="81"/>
      <c r="R12" s="81"/>
      <c r="S12" s="81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75" t="s">
        <v>222</v>
      </c>
      <c r="BB12" s="76" t="s">
        <v>217</v>
      </c>
      <c r="BC12" s="76" t="s">
        <v>223</v>
      </c>
      <c r="BD12" s="38" t="s">
        <v>219</v>
      </c>
    </row>
    <row r="13" spans="1:56" ht="6" customHeight="1">
      <c r="A13" s="17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77" t="s">
        <v>224</v>
      </c>
      <c r="BB13" s="78" t="s">
        <v>217</v>
      </c>
      <c r="BC13" s="78" t="s">
        <v>297</v>
      </c>
      <c r="BD13" s="38" t="s">
        <v>225</v>
      </c>
    </row>
    <row r="14" spans="1:56" ht="48.75" customHeight="1">
      <c r="A14" s="17"/>
      <c r="B14" s="86" t="s">
        <v>175</v>
      </c>
      <c r="C14" s="86"/>
      <c r="D14" s="86"/>
      <c r="E14" s="86"/>
      <c r="F14" s="86"/>
      <c r="G14" s="86"/>
      <c r="H14" s="86"/>
      <c r="I14" s="86"/>
      <c r="J14" s="91" t="s">
        <v>172</v>
      </c>
      <c r="K14" s="91"/>
      <c r="L14" s="91"/>
      <c r="M14" s="103" t="s">
        <v>170</v>
      </c>
      <c r="N14" s="103"/>
      <c r="O14" s="103"/>
      <c r="P14" s="103"/>
      <c r="Q14" s="103"/>
      <c r="R14" s="104" t="s">
        <v>163</v>
      </c>
      <c r="S14" s="104"/>
      <c r="T14" s="104"/>
      <c r="U14" s="104"/>
      <c r="V14" s="104"/>
      <c r="W14" s="104"/>
      <c r="X14" s="104"/>
      <c r="Y14" s="104" t="s">
        <v>171</v>
      </c>
      <c r="Z14" s="104"/>
      <c r="AA14" s="104"/>
      <c r="AB14" s="104"/>
      <c r="AC14" s="104" t="s">
        <v>164</v>
      </c>
      <c r="AD14" s="104"/>
      <c r="AE14" s="104"/>
      <c r="AF14" s="104"/>
      <c r="AG14" s="104" t="s">
        <v>176</v>
      </c>
      <c r="AH14" s="104"/>
      <c r="AI14" s="104"/>
      <c r="AJ14" s="104"/>
      <c r="AK14" s="104"/>
      <c r="AL14" s="104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75" t="s">
        <v>226</v>
      </c>
      <c r="BB14" s="79" t="s">
        <v>293</v>
      </c>
      <c r="BC14" s="76" t="s">
        <v>298</v>
      </c>
      <c r="BD14" s="39" t="s">
        <v>225</v>
      </c>
    </row>
    <row r="15" spans="1:56" ht="51" customHeight="1">
      <c r="A15" s="70"/>
      <c r="B15" s="87" t="s">
        <v>166</v>
      </c>
      <c r="C15" s="88"/>
      <c r="D15" s="88"/>
      <c r="E15" s="88"/>
      <c r="F15" s="88"/>
      <c r="G15" s="88"/>
      <c r="H15" s="88"/>
      <c r="I15" s="89"/>
      <c r="J15" s="102"/>
      <c r="K15" s="102"/>
      <c r="L15" s="102"/>
      <c r="M15" s="105"/>
      <c r="N15" s="105"/>
      <c r="O15" s="105"/>
      <c r="P15" s="105"/>
      <c r="Q15" s="105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7" t="s">
        <v>227</v>
      </c>
      <c r="BB15" s="78" t="s">
        <v>228</v>
      </c>
      <c r="BC15" s="78" t="s">
        <v>229</v>
      </c>
      <c r="BD15" s="38" t="s">
        <v>230</v>
      </c>
    </row>
    <row r="16" spans="1:56" ht="55.5" customHeight="1">
      <c r="A16" s="70"/>
      <c r="B16" s="90"/>
      <c r="C16" s="90"/>
      <c r="D16" s="90"/>
      <c r="E16" s="90"/>
      <c r="F16" s="90"/>
      <c r="G16" s="90"/>
      <c r="H16" s="90"/>
      <c r="I16" s="90"/>
      <c r="J16" s="102"/>
      <c r="K16" s="102"/>
      <c r="L16" s="102"/>
      <c r="M16" s="105"/>
      <c r="N16" s="105"/>
      <c r="O16" s="105"/>
      <c r="P16" s="105"/>
      <c r="Q16" s="105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5" t="s">
        <v>231</v>
      </c>
      <c r="BB16" s="76" t="s">
        <v>228</v>
      </c>
      <c r="BC16" s="76" t="s">
        <v>232</v>
      </c>
      <c r="BD16" s="38" t="s">
        <v>230</v>
      </c>
    </row>
    <row r="17" spans="1:56" ht="57" customHeight="1">
      <c r="A17" s="17"/>
      <c r="B17" s="114" t="s">
        <v>169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6"/>
      <c r="AC17" s="102"/>
      <c r="AD17" s="102"/>
      <c r="AE17" s="102"/>
      <c r="AF17" s="102"/>
      <c r="AG17" s="91"/>
      <c r="AH17" s="91"/>
      <c r="AI17" s="91"/>
      <c r="AJ17" s="91"/>
      <c r="AK17" s="91"/>
      <c r="AL17" s="91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77" t="s">
        <v>233</v>
      </c>
      <c r="BB17" s="78" t="s">
        <v>228</v>
      </c>
      <c r="BC17" s="78" t="s">
        <v>234</v>
      </c>
      <c r="BD17" s="38" t="s">
        <v>230</v>
      </c>
    </row>
    <row r="18" spans="1:56" ht="48" customHeight="1">
      <c r="A18" s="17"/>
      <c r="B18" s="85" t="s">
        <v>177</v>
      </c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75" t="s">
        <v>14</v>
      </c>
      <c r="BB18" s="76" t="s">
        <v>235</v>
      </c>
      <c r="BC18" s="76" t="s">
        <v>236</v>
      </c>
      <c r="BD18" s="38" t="s">
        <v>237</v>
      </c>
    </row>
    <row r="19" spans="1:56" ht="18" customHeight="1">
      <c r="A19" s="17"/>
      <c r="B19" s="85" t="s">
        <v>178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77" t="s">
        <v>238</v>
      </c>
      <c r="BB19" s="78" t="s">
        <v>235</v>
      </c>
      <c r="BC19" s="78" t="s">
        <v>299</v>
      </c>
      <c r="BD19" s="38" t="s">
        <v>237</v>
      </c>
    </row>
    <row r="20" spans="1:56" ht="28.5" customHeight="1">
      <c r="A20" s="70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5" t="s">
        <v>239</v>
      </c>
      <c r="BB20" s="76" t="s">
        <v>235</v>
      </c>
      <c r="BC20" s="76" t="s">
        <v>300</v>
      </c>
      <c r="BD20" s="38" t="s">
        <v>237</v>
      </c>
    </row>
    <row r="21" spans="1:56" ht="10.5" customHeight="1">
      <c r="A21" s="17"/>
      <c r="B21" s="93" t="s">
        <v>16</v>
      </c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77" t="s">
        <v>240</v>
      </c>
      <c r="BB21" s="78" t="s">
        <v>241</v>
      </c>
      <c r="BC21" s="78" t="s">
        <v>242</v>
      </c>
      <c r="BD21" s="38" t="s">
        <v>237</v>
      </c>
    </row>
    <row r="22" spans="1:56" ht="21" customHeight="1">
      <c r="A22" s="17"/>
      <c r="B22" s="84" t="s">
        <v>17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75" t="s">
        <v>243</v>
      </c>
      <c r="BB22" s="76" t="s">
        <v>241</v>
      </c>
      <c r="BC22" s="76" t="s">
        <v>244</v>
      </c>
      <c r="BD22" s="38" t="s">
        <v>237</v>
      </c>
    </row>
    <row r="23" spans="1:74" s="15" customFormat="1" ht="27" customHeight="1">
      <c r="A23" s="7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71"/>
      <c r="AN23" s="71"/>
      <c r="AO23" s="71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7" t="s">
        <v>245</v>
      </c>
      <c r="BB23" s="78" t="s">
        <v>294</v>
      </c>
      <c r="BC23" s="78" t="s">
        <v>246</v>
      </c>
      <c r="BD23" s="38" t="s">
        <v>247</v>
      </c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</row>
    <row r="24" spans="1:56" ht="23.25" customHeight="1">
      <c r="A24" s="17"/>
      <c r="B24" s="84" t="s">
        <v>18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75" t="s">
        <v>248</v>
      </c>
      <c r="BB24" s="76" t="s">
        <v>294</v>
      </c>
      <c r="BC24" s="76" t="s">
        <v>249</v>
      </c>
      <c r="BD24" s="38" t="s">
        <v>247</v>
      </c>
    </row>
    <row r="25" spans="1:74" ht="24.75" customHeight="1">
      <c r="A25" s="70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70"/>
      <c r="AN25" s="70"/>
      <c r="AO25" s="70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7" t="s">
        <v>250</v>
      </c>
      <c r="BB25" s="78" t="s">
        <v>294</v>
      </c>
      <c r="BC25" s="78" t="s">
        <v>251</v>
      </c>
      <c r="BD25" s="38" t="s">
        <v>247</v>
      </c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</row>
    <row r="26" spans="1:56" ht="19.5" customHeight="1">
      <c r="A26" s="17"/>
      <c r="B26" s="93" t="s">
        <v>9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75" t="s">
        <v>252</v>
      </c>
      <c r="BB26" s="76" t="s">
        <v>295</v>
      </c>
      <c r="BC26" s="76" t="s">
        <v>253</v>
      </c>
      <c r="BD26" s="39" t="s">
        <v>254</v>
      </c>
    </row>
    <row r="27" spans="1:56" ht="21.75" customHeight="1">
      <c r="A27" s="17"/>
      <c r="B27" s="84" t="s">
        <v>10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77" t="s">
        <v>255</v>
      </c>
      <c r="BB27" s="78" t="s">
        <v>295</v>
      </c>
      <c r="BC27" s="78" t="s">
        <v>256</v>
      </c>
      <c r="BD27" s="39" t="s">
        <v>254</v>
      </c>
    </row>
    <row r="28" spans="1:52" ht="1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74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</row>
    <row r="29" spans="1:52" ht="19.5">
      <c r="A29" s="17"/>
      <c r="B29" s="95" t="s">
        <v>11</v>
      </c>
      <c r="C29" s="95"/>
      <c r="D29" s="95"/>
      <c r="E29" s="95"/>
      <c r="F29" s="95"/>
      <c r="G29" s="95"/>
      <c r="H29" s="95"/>
      <c r="I29" s="96"/>
      <c r="J29" s="96"/>
      <c r="K29" s="96"/>
      <c r="L29" s="96"/>
      <c r="M29" s="96"/>
      <c r="N29" s="96"/>
      <c r="O29" s="96"/>
      <c r="P29" s="96"/>
      <c r="Q29" s="96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</row>
    <row r="30" spans="1:53" ht="15">
      <c r="A30" s="17"/>
      <c r="B30" s="17"/>
      <c r="C30" s="17"/>
      <c r="D30" s="17"/>
      <c r="E30" s="17"/>
      <c r="F30" s="17"/>
      <c r="G30" s="17"/>
      <c r="H30" s="17"/>
      <c r="I30" s="97" t="s">
        <v>1</v>
      </c>
      <c r="J30" s="97"/>
      <c r="K30" s="97"/>
      <c r="L30" s="97"/>
      <c r="M30" s="97"/>
      <c r="N30" s="97"/>
      <c r="O30" s="97"/>
      <c r="P30" s="97"/>
      <c r="Q30" s="97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3" t="s">
        <v>167</v>
      </c>
    </row>
    <row r="31" spans="1:53" ht="19.5">
      <c r="A31" s="17"/>
      <c r="B31" s="98" t="s">
        <v>12</v>
      </c>
      <c r="C31" s="98"/>
      <c r="D31" s="98"/>
      <c r="E31" s="98"/>
      <c r="F31" s="98"/>
      <c r="G31" s="98"/>
      <c r="H31" s="98"/>
      <c r="I31" s="99"/>
      <c r="J31" s="99"/>
      <c r="K31" s="99"/>
      <c r="L31" s="99"/>
      <c r="M31" s="99"/>
      <c r="N31" s="99"/>
      <c r="O31" s="99"/>
      <c r="P31" s="99"/>
      <c r="Q31" s="99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3" t="s">
        <v>168</v>
      </c>
    </row>
    <row r="32" spans="1:53" ht="15">
      <c r="A32" s="17"/>
      <c r="B32" s="17"/>
      <c r="C32" s="17"/>
      <c r="D32" s="17"/>
      <c r="E32" s="17"/>
      <c r="F32" s="17"/>
      <c r="G32" s="17"/>
      <c r="H32" s="17"/>
      <c r="I32" s="32"/>
      <c r="J32" s="33" t="s">
        <v>1</v>
      </c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3" t="s">
        <v>165</v>
      </c>
    </row>
    <row r="33" spans="1:52" ht="1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53"/>
      <c r="T33" s="5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</row>
    <row r="34" spans="1:52" ht="20.25" customHeight="1">
      <c r="A34" s="40" t="s">
        <v>257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2"/>
      <c r="N34" s="42"/>
      <c r="O34" s="42"/>
      <c r="P34" s="42"/>
      <c r="Q34" s="42"/>
      <c r="R34" s="42"/>
      <c r="S34" s="42"/>
      <c r="T34" s="42"/>
      <c r="U34" s="108" t="s">
        <v>258</v>
      </c>
      <c r="V34" s="108"/>
      <c r="W34" s="108"/>
      <c r="X34" s="108"/>
      <c r="Y34" s="108"/>
      <c r="Z34" s="108"/>
      <c r="AA34" s="108"/>
      <c r="AB34" s="108"/>
      <c r="AC34" s="108"/>
      <c r="AD34" s="108"/>
      <c r="AE34" s="109"/>
      <c r="AF34" s="109"/>
      <c r="AG34" s="109"/>
      <c r="AH34" s="109"/>
      <c r="AI34" s="109"/>
      <c r="AJ34" s="109"/>
      <c r="AK34" s="109"/>
      <c r="AL34" s="109"/>
      <c r="AM34" s="43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</row>
    <row r="35" spans="1:53" ht="21.75" customHeight="1">
      <c r="A35" s="110" t="str">
        <f>VLOOKUP($W$6,$BA$2:$BC$36,2,0)</f>
        <v>Брестское областное управление Госпромнадзора
Юридический адрес:
224032, г.Брест, ул.Советской Конституции, 30-2
Банковские реквизиты:
p/с BY59AKBB36429000035991000000
в ОАО "АСБ Беларусбанк",
Юридический адрес: 
220089 г.Минск, ул.Дзержинского, 18
Код банка AKBBBY2X
УНП 200884395 ОКПО 00015482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42"/>
      <c r="R35" s="44"/>
      <c r="S35" s="42"/>
      <c r="T35" s="42"/>
      <c r="U35" s="44"/>
      <c r="V35" s="44"/>
      <c r="W35" s="44"/>
      <c r="X35" s="44"/>
      <c r="Y35" s="44"/>
      <c r="Z35" s="44"/>
      <c r="AA35" s="44"/>
      <c r="AB35" s="44"/>
      <c r="AC35" s="45" t="s">
        <v>0</v>
      </c>
      <c r="AD35" s="45"/>
      <c r="AE35" s="111"/>
      <c r="AF35" s="111"/>
      <c r="AG35" s="111"/>
      <c r="AH35" s="111"/>
      <c r="AI35" s="111"/>
      <c r="AJ35" s="111"/>
      <c r="AK35" s="111"/>
      <c r="AL35" s="46" t="s">
        <v>259</v>
      </c>
      <c r="AM35" s="43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20" t="s">
        <v>173</v>
      </c>
    </row>
    <row r="36" spans="1:53" ht="35.25" customHeight="1">
      <c r="A36" s="110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42"/>
      <c r="R36" s="44"/>
      <c r="S36" s="42"/>
      <c r="T36" s="42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3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3" t="s">
        <v>174</v>
      </c>
    </row>
    <row r="37" spans="1:52" ht="37.5" customHeight="1">
      <c r="A37" s="110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42"/>
      <c r="R37" s="44"/>
      <c r="S37" s="42"/>
      <c r="T37" s="42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3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</row>
    <row r="38" spans="1:52" ht="41.25" customHeight="1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42"/>
      <c r="R38" s="44"/>
      <c r="S38" s="42"/>
      <c r="T38" s="42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3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</row>
    <row r="39" spans="1:52" ht="31.5" customHeight="1">
      <c r="A39" s="110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42"/>
      <c r="R39" s="44"/>
      <c r="S39" s="42"/>
      <c r="T39" s="42"/>
      <c r="U39" s="44"/>
      <c r="V39" s="44"/>
      <c r="W39" s="47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3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</row>
    <row r="40" spans="1:52" ht="1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3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</row>
    <row r="41" spans="1:52" ht="15">
      <c r="A41" s="48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3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</row>
    <row r="42" spans="1:52" ht="1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2"/>
      <c r="T42" s="42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3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</row>
    <row r="43" spans="1:52" ht="15.75">
      <c r="A43" s="49" t="s">
        <v>260</v>
      </c>
      <c r="B43" s="50"/>
      <c r="C43" s="50"/>
      <c r="D43" s="50"/>
      <c r="E43" s="50"/>
      <c r="F43" s="50"/>
      <c r="G43" s="50"/>
      <c r="H43" s="50"/>
      <c r="I43" s="117" t="str">
        <f>B10</f>
        <v>Указать наименование организации заключившей долгосрочный договор (вместо данного текста)</v>
      </c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50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</row>
    <row r="44" spans="1:52" ht="31.5" customHeight="1">
      <c r="A44" s="51" t="s">
        <v>261</v>
      </c>
      <c r="B44" s="50"/>
      <c r="C44" s="50"/>
      <c r="D44" s="50"/>
      <c r="E44" s="50"/>
      <c r="F44" s="50"/>
      <c r="G44" s="50"/>
      <c r="H44" s="50"/>
      <c r="I44" s="118">
        <f>B23</f>
        <v>0</v>
      </c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50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</row>
    <row r="45" spans="1:52" ht="88.5" customHeight="1">
      <c r="A45" s="45"/>
      <c r="B45" s="44"/>
      <c r="C45" s="44"/>
      <c r="D45" s="44"/>
      <c r="E45" s="44"/>
      <c r="F45" s="44"/>
      <c r="G45" s="44"/>
      <c r="H45" s="44"/>
      <c r="I45" s="119">
        <f>B25</f>
        <v>0</v>
      </c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43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</row>
    <row r="46" spans="1:52" ht="15">
      <c r="A46" s="44"/>
      <c r="B46" s="44"/>
      <c r="C46" s="44"/>
      <c r="D46" s="44"/>
      <c r="E46" s="44"/>
      <c r="F46" s="44"/>
      <c r="G46" s="44"/>
      <c r="H46" s="44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43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</row>
    <row r="47" spans="1:52" ht="15">
      <c r="A47" s="120" t="s">
        <v>262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52"/>
      <c r="T47" s="52"/>
      <c r="U47" s="121">
        <f>N12</f>
        <v>0</v>
      </c>
      <c r="V47" s="121"/>
      <c r="W47" s="121"/>
      <c r="X47" s="121"/>
      <c r="Y47" s="121"/>
      <c r="Z47" s="121"/>
      <c r="AA47" s="44" t="s">
        <v>263</v>
      </c>
      <c r="AB47" s="122">
        <f>H12</f>
        <v>0</v>
      </c>
      <c r="AC47" s="122"/>
      <c r="AD47" s="122"/>
      <c r="AE47" s="122"/>
      <c r="AF47" s="122"/>
      <c r="AG47" s="122"/>
      <c r="AH47" s="122"/>
      <c r="AI47" s="53"/>
      <c r="AJ47" s="53"/>
      <c r="AK47" s="53"/>
      <c r="AL47" s="48"/>
      <c r="AM47" s="43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</row>
    <row r="48" spans="1:52" ht="8.25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2"/>
      <c r="T48" s="42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3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</row>
    <row r="49" spans="1:52" ht="59.25" customHeight="1">
      <c r="A49" s="126" t="s">
        <v>264</v>
      </c>
      <c r="B49" s="127"/>
      <c r="C49" s="128"/>
      <c r="D49" s="129" t="s">
        <v>265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1"/>
      <c r="X49" s="126" t="s">
        <v>266</v>
      </c>
      <c r="Y49" s="127"/>
      <c r="Z49" s="128"/>
      <c r="AA49" s="126" t="s">
        <v>267</v>
      </c>
      <c r="AB49" s="127"/>
      <c r="AC49" s="128"/>
      <c r="AD49" s="126" t="s">
        <v>268</v>
      </c>
      <c r="AE49" s="127"/>
      <c r="AF49" s="128"/>
      <c r="AG49" s="126" t="s">
        <v>269</v>
      </c>
      <c r="AH49" s="127"/>
      <c r="AI49" s="128"/>
      <c r="AJ49" s="126" t="s">
        <v>270</v>
      </c>
      <c r="AK49" s="127"/>
      <c r="AL49" s="128"/>
      <c r="AM49" s="43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</row>
    <row r="50" spans="1:55" ht="44.25" customHeight="1">
      <c r="A50" s="135"/>
      <c r="B50" s="136"/>
      <c r="C50" s="137"/>
      <c r="D50" s="138" t="e">
        <f>VLOOKUP(A50,$BA$50:$BC$54,2,FALSE)</f>
        <v>#N/A</v>
      </c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40"/>
      <c r="X50" s="132">
        <v>1</v>
      </c>
      <c r="Y50" s="133"/>
      <c r="Z50" s="134"/>
      <c r="AA50" s="123" t="e">
        <f>VLOOKUP(A50,$BA$50:$BC$54,3,FALSE)</f>
        <v>#N/A</v>
      </c>
      <c r="AB50" s="124"/>
      <c r="AC50" s="125"/>
      <c r="AD50" s="123" t="e">
        <f>X50*AA50</f>
        <v>#N/A</v>
      </c>
      <c r="AE50" s="124"/>
      <c r="AF50" s="125"/>
      <c r="AG50" s="123" t="e">
        <f>ROUND(AD50*0.2,2)</f>
        <v>#N/A</v>
      </c>
      <c r="AH50" s="124"/>
      <c r="AI50" s="125"/>
      <c r="AJ50" s="123" t="e">
        <f>AD50+AG50</f>
        <v>#N/A</v>
      </c>
      <c r="AK50" s="124"/>
      <c r="AL50" s="125"/>
      <c r="AM50" s="43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28" t="s">
        <v>181</v>
      </c>
      <c r="BB50" s="16" t="s">
        <v>182</v>
      </c>
      <c r="BC50" s="29" t="s">
        <v>183</v>
      </c>
    </row>
    <row r="51" spans="1:55" ht="43.5" customHeight="1">
      <c r="A51" s="135"/>
      <c r="B51" s="136"/>
      <c r="C51" s="137"/>
      <c r="D51" s="138" t="e">
        <f>VLOOKUP(A51,$BA$50:$BC$54,2,FALSE)</f>
        <v>#N/A</v>
      </c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40"/>
      <c r="X51" s="132">
        <v>1</v>
      </c>
      <c r="Y51" s="133"/>
      <c r="Z51" s="134"/>
      <c r="AA51" s="123" t="e">
        <f>VLOOKUP(A51,$BA$50:$BC$54,3,FALSE)</f>
        <v>#N/A</v>
      </c>
      <c r="AB51" s="124"/>
      <c r="AC51" s="125"/>
      <c r="AD51" s="123" t="e">
        <f>X51*AA51</f>
        <v>#N/A</v>
      </c>
      <c r="AE51" s="124"/>
      <c r="AF51" s="125"/>
      <c r="AG51" s="123" t="e">
        <f>ROUND(AD51*0.2,2)</f>
        <v>#N/A</v>
      </c>
      <c r="AH51" s="124"/>
      <c r="AI51" s="125"/>
      <c r="AJ51" s="123" t="e">
        <f>AD51+AG51</f>
        <v>#N/A</v>
      </c>
      <c r="AK51" s="124"/>
      <c r="AL51" s="125"/>
      <c r="AM51" s="43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21" t="s">
        <v>185</v>
      </c>
      <c r="BB51" s="22" t="s">
        <v>184</v>
      </c>
      <c r="BC51" s="34">
        <v>209.61</v>
      </c>
    </row>
    <row r="52" spans="1:55" ht="36.75" customHeight="1">
      <c r="A52" s="135"/>
      <c r="B52" s="136"/>
      <c r="C52" s="137"/>
      <c r="D52" s="138" t="e">
        <f>VLOOKUP(A52,$BA$50:$BC$54,2,FALSE)</f>
        <v>#N/A</v>
      </c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40"/>
      <c r="X52" s="132">
        <v>1</v>
      </c>
      <c r="Y52" s="133"/>
      <c r="Z52" s="134"/>
      <c r="AA52" s="123" t="e">
        <f>VLOOKUP(A52,$BA$50:$BC$54,3,FALSE)</f>
        <v>#N/A</v>
      </c>
      <c r="AB52" s="124"/>
      <c r="AC52" s="125"/>
      <c r="AD52" s="123" t="e">
        <f>X52*AA52</f>
        <v>#N/A</v>
      </c>
      <c r="AE52" s="124"/>
      <c r="AF52" s="125"/>
      <c r="AG52" s="123" t="e">
        <f>ROUND(AD52*0.2,2)</f>
        <v>#N/A</v>
      </c>
      <c r="AH52" s="124"/>
      <c r="AI52" s="125"/>
      <c r="AJ52" s="123" t="e">
        <f>AD52+AG52</f>
        <v>#N/A</v>
      </c>
      <c r="AK52" s="124"/>
      <c r="AL52" s="125"/>
      <c r="AM52" s="43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21" t="s">
        <v>186</v>
      </c>
      <c r="BB52" s="22" t="s">
        <v>165</v>
      </c>
      <c r="BC52" s="34">
        <v>16.28</v>
      </c>
    </row>
    <row r="53" spans="1:55" ht="27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2"/>
      <c r="T53" s="44"/>
      <c r="U53" s="44"/>
      <c r="V53" s="45"/>
      <c r="W53" s="44"/>
      <c r="X53" s="54" t="s">
        <v>271</v>
      </c>
      <c r="Y53" s="44"/>
      <c r="Z53" s="44"/>
      <c r="AA53" s="55"/>
      <c r="AB53" s="55"/>
      <c r="AC53" s="55"/>
      <c r="AD53" s="141">
        <f>SUMIF(AD50:AF52,"&gt;0",AD50:AF52)</f>
        <v>0</v>
      </c>
      <c r="AE53" s="142"/>
      <c r="AF53" s="143"/>
      <c r="AG53" s="141">
        <f>SUMIF(AG50:AI52,"&gt;0",AG50:AI52)</f>
        <v>0</v>
      </c>
      <c r="AH53" s="142"/>
      <c r="AI53" s="143"/>
      <c r="AJ53" s="141">
        <f>SUMIF(AJ50:AL52,"&gt;0",AJ50:AL52)</f>
        <v>0</v>
      </c>
      <c r="AK53" s="142"/>
      <c r="AL53" s="143"/>
      <c r="AM53" s="43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21" t="s">
        <v>188</v>
      </c>
      <c r="BB53" s="22" t="s">
        <v>187</v>
      </c>
      <c r="BC53" s="34">
        <v>87.51</v>
      </c>
    </row>
    <row r="54" spans="1:55" ht="6" customHeight="1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2"/>
      <c r="T54" s="42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3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36" t="s">
        <v>190</v>
      </c>
      <c r="BB54" s="35" t="s">
        <v>189</v>
      </c>
      <c r="BC54" s="37">
        <v>16.28</v>
      </c>
    </row>
    <row r="55" spans="1:52" ht="15">
      <c r="A55" s="144" t="s">
        <v>272</v>
      </c>
      <c r="B55" s="144"/>
      <c r="C55" s="144"/>
      <c r="D55" s="144"/>
      <c r="E55" s="144"/>
      <c r="F55" s="144"/>
      <c r="G55" s="144"/>
      <c r="H55" s="145" t="str">
        <f>SUBSTITUTE(PROPER(INDEX(n_4,MID(TEXT(AJ53,n0),1,1)+1)&amp;INDEX(n0x,MID(TEXT(AJ53,n0),2,1)+1,MID(TEXT(AJ53,n0),3,1)+1)&amp;IF(-MID(TEXT(AJ53,n0),1,3),"миллиард"&amp;VLOOKUP(MID(TEXT(AJ53,n0),3,1)*AND(MID(TEXT(AJ53,n0),2,1)-1),мил,2),"")&amp;INDEX(n_4,MID(TEXT(AJ53,n0),4,1)+1)&amp;INDEX(n0x,MID(TEXT(AJ53,n0),5,1)+1,MID(TEXT(AJ53,n0),6,1)+1)&amp;IF(-MID(TEXT(AJ53,n0),4,3),"миллион"&amp;VLOOKUP(MID(TEXT(AJ53,n0),6,1)*AND(MID(TEXT(AJ53,n0),5,1)-1),мил,2),"")&amp;INDEX(n_4,MID(TEXT(AJ53,n0),7,1)+1)&amp;INDEX(n1x,MID(TEXT(AJ53,n0),8,1)+1,MID(TEXT(AJ53,n0),9,1)+1)&amp;IF(-MID(TEXT(AJ53,n0),7,3),VLOOKUP(MID(TEXT(AJ53,n0),9,1)*AND(MID(TEXT(AJ53,n0),8,1)-1),тыс,2),"")&amp;INDEX(n_4,MID(TEXT(AJ53,n0),10,1)+1)&amp;INDEX(n0x,MID(TEXT(AJ53,n0),11,1)+1,MID(TEXT(AJ53,n0),12,1)+1)),"z"," ")&amp;IF(TRUNC(TEXT(AJ53,n0)),"","Ноль ")&amp;"рубл"&amp;VLOOKUP(MOD(MAX(MOD(MID(TEXT(AJ53,n0),11,2)-11,100),9),10),{0,"ь ";1,"я ";4,"ей "},2)&amp;RIGHT(TEXT(AJ53,n0),2)&amp;" копе"&amp;VLOOKUP(MOD(MAX(MOD(RIGHT(TEXT(AJ53,n0),2)-11,100),9),10),{0,"йка";1,"йки";4,"ек"},2)</f>
        <v>Ноль рублей 00 копеек</v>
      </c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43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</row>
    <row r="56" spans="1:52" ht="15">
      <c r="A56" s="144" t="s">
        <v>273</v>
      </c>
      <c r="B56" s="144"/>
      <c r="C56" s="144"/>
      <c r="D56" s="144"/>
      <c r="E56" s="144"/>
      <c r="F56" s="144"/>
      <c r="G56" s="144"/>
      <c r="H56" s="146" t="str">
        <f>SUBSTITUTE(PROPER(INDEX(n_4,MID(TEXT(AG53,n0),1,1)+1)&amp;INDEX(n0x,MID(TEXT(AG53,n0),2,1)+1,MID(TEXT(AG53,n0),3,1)+1)&amp;IF(-MID(TEXT(AG53,n0),1,3),"миллиард"&amp;VLOOKUP(MID(TEXT(AG53,n0),3,1)*AND(MID(TEXT(AG53,n0),2,1)-1),мил,2),"")&amp;INDEX(n_4,MID(TEXT(AG53,n0),4,1)+1)&amp;INDEX(n0x,MID(TEXT(AG53,n0),5,1)+1,MID(TEXT(AG53,n0),6,1)+1)&amp;IF(-MID(TEXT(AG53,n0),4,3),"миллион"&amp;VLOOKUP(MID(TEXT(AG53,n0),6,1)*AND(MID(TEXT(AG53,n0),5,1)-1),мил,2),"")&amp;INDEX(n_4,MID(TEXT(AG53,n0),7,1)+1)&amp;INDEX(n1x,MID(TEXT(AG53,n0),8,1)+1,MID(TEXT(AG53,n0),9,1)+1)&amp;IF(-MID(TEXT(AG53,n0),7,3),VLOOKUP(MID(TEXT(AG53,n0),9,1)*AND(MID(TEXT(AG53,n0),8,1)-1),тыс,2),"")&amp;INDEX(n_4,MID(TEXT(AG53,n0),10,1)+1)&amp;INDEX(n0x,MID(TEXT(AG53,n0),11,1)+1,MID(TEXT(AG53,n0),12,1)+1)),"z"," ")&amp;IF(TRUNC(TEXT(AG53,n0)),"","Ноль ")&amp;"рубл"&amp;VLOOKUP(MOD(MAX(MOD(MID(TEXT(AG53,n0),11,2)-11,100),9),10),{0,"ь ";1,"я ";4,"ей "},2)&amp;RIGHT(TEXT(AG53,n0),2)&amp;" копе"&amp;VLOOKUP(MOD(MAX(MOD(RIGHT(TEXT(AG53,n0),2)-11,100),9),10),{0,"йка";1,"йки";4,"ек"},2)</f>
        <v>Ноль рублей 00 копеек</v>
      </c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43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</row>
    <row r="57" spans="1:52" ht="4.5" customHeight="1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2"/>
      <c r="T57" s="42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3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</row>
    <row r="58" spans="1:52" ht="15">
      <c r="A58" s="147" t="s">
        <v>274</v>
      </c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</row>
    <row r="59" spans="1:52" ht="15">
      <c r="A59" s="147" t="s">
        <v>275</v>
      </c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56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</row>
    <row r="60" spans="1:52" ht="15">
      <c r="A60" s="147" t="s">
        <v>276</v>
      </c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  <c r="AL60" s="147"/>
      <c r="AM60" s="56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</row>
    <row r="61" spans="1:52" ht="15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42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3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</row>
    <row r="62" spans="1:52" ht="96" customHeight="1">
      <c r="A62" s="148" t="str">
        <f>VLOOKUP($W$6,$BA$2:$BC$36,3,0)</f>
        <v>Начальник Брестского областного 
управления Госпромнадзора
___________________________ И.Г.Калишук</v>
      </c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4"/>
      <c r="AG62" s="44"/>
      <c r="AH62" s="44"/>
      <c r="AI62" s="44"/>
      <c r="AJ62" s="44"/>
      <c r="AK62" s="44"/>
      <c r="AL62" s="44"/>
      <c r="AM62" s="43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</row>
    <row r="63" spans="1:52" ht="27.75" customHeight="1">
      <c r="A63" s="43" t="s">
        <v>277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4"/>
      <c r="AG63" s="144"/>
      <c r="AH63" s="144"/>
      <c r="AI63" s="144"/>
      <c r="AJ63" s="144"/>
      <c r="AK63" s="144"/>
      <c r="AL63" s="144"/>
      <c r="AM63" s="43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</row>
    <row r="64" spans="1:52" ht="15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60"/>
      <c r="AG64" s="60"/>
      <c r="AH64" s="60"/>
      <c r="AI64" s="60"/>
      <c r="AJ64" s="60"/>
      <c r="AK64" s="60"/>
      <c r="AL64" s="60"/>
      <c r="AM64" s="43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</row>
    <row r="65" spans="1:52" ht="15">
      <c r="A65" s="150" t="s">
        <v>278</v>
      </c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44"/>
      <c r="M65" s="44"/>
      <c r="N65" s="44"/>
      <c r="O65" s="44"/>
      <c r="P65" s="44"/>
      <c r="Q65" s="44"/>
      <c r="R65" s="150" t="s">
        <v>260</v>
      </c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M65" s="43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</row>
    <row r="66" spans="1:52" ht="15">
      <c r="A66" s="110" t="str">
        <f>A35</f>
        <v>Брестское областное управление Госпромнадзора
Юридический адрес:
224032, г.Брест, ул.Советской Конституции, 30-2
Банковские реквизиты:
p/с BY59AKBB36429000035991000000
в ОАО "АСБ Беларусбанк",
Юридический адрес: 
220089 г.Минск, ул.Дзержинского, 18
Код банка AKBBBY2X
УНП 200884395 ОКПО 00015482</v>
      </c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44"/>
      <c r="P66" s="44"/>
      <c r="Q66" s="44"/>
      <c r="R66" s="151" t="str">
        <f>I43</f>
        <v>Указать наименование организации заключившей долгосрочный договор (вместо данного текста)</v>
      </c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51"/>
      <c r="AL66" s="151"/>
      <c r="AM66" s="43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</row>
    <row r="67" spans="1:52" ht="15">
      <c r="A67" s="110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44"/>
      <c r="P67" s="44"/>
      <c r="Q67" s="44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1"/>
      <c r="AI67" s="151"/>
      <c r="AJ67" s="151"/>
      <c r="AK67" s="151"/>
      <c r="AL67" s="151"/>
      <c r="AM67" s="43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</row>
    <row r="68" spans="1:52" ht="26.25" customHeight="1">
      <c r="A68" s="110"/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44"/>
      <c r="P68" s="44"/>
      <c r="Q68" s="44"/>
      <c r="R68" s="61" t="s">
        <v>279</v>
      </c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</row>
    <row r="69" spans="1:52" ht="15">
      <c r="A69" s="110"/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44"/>
      <c r="P69" s="44"/>
      <c r="Q69" s="44"/>
      <c r="R69" s="152">
        <f>I44</f>
        <v>0</v>
      </c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43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</row>
    <row r="70" spans="1:52" ht="15">
      <c r="A70" s="110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44"/>
      <c r="P70" s="44"/>
      <c r="Q70" s="44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52"/>
      <c r="AK70" s="152"/>
      <c r="AL70" s="152"/>
      <c r="AM70" s="43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</row>
    <row r="71" spans="1:52" ht="15">
      <c r="A71" s="110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44"/>
      <c r="P71" s="44"/>
      <c r="Q71" s="44"/>
      <c r="R71" s="152" t="s">
        <v>280</v>
      </c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  <c r="AJ71" s="152"/>
      <c r="AK71" s="152"/>
      <c r="AL71" s="152"/>
      <c r="AM71" s="43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</row>
    <row r="72" spans="1:52" ht="24" customHeight="1">
      <c r="A72" s="110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44"/>
      <c r="P72" s="44"/>
      <c r="Q72" s="44"/>
      <c r="R72" s="152">
        <f>I45</f>
        <v>0</v>
      </c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52"/>
      <c r="AK72" s="152"/>
      <c r="AL72" s="152"/>
      <c r="AM72" s="152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</row>
    <row r="73" spans="1:52" ht="15">
      <c r="A73" s="110"/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44"/>
      <c r="P73" s="44"/>
      <c r="Q73" s="44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</row>
    <row r="74" spans="1:52" ht="18.75" customHeight="1">
      <c r="A74" s="110"/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44"/>
      <c r="P74" s="44"/>
      <c r="Q74" s="44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  <c r="AH74" s="152"/>
      <c r="AI74" s="152"/>
      <c r="AJ74" s="152"/>
      <c r="AK74" s="152"/>
      <c r="AL74" s="152"/>
      <c r="AM74" s="152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</row>
    <row r="75" spans="1:52" ht="38.25" customHeight="1">
      <c r="A75" s="110"/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44"/>
      <c r="P75" s="44"/>
      <c r="Q75" s="44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  <c r="AH75" s="152"/>
      <c r="AI75" s="152"/>
      <c r="AJ75" s="152"/>
      <c r="AK75" s="152"/>
      <c r="AL75" s="152"/>
      <c r="AM75" s="152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</row>
    <row r="76" spans="1:52" ht="1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153" t="s">
        <v>281</v>
      </c>
      <c r="O76" s="153"/>
      <c r="P76" s="153"/>
      <c r="Q76" s="153"/>
      <c r="R76" s="153"/>
      <c r="S76" s="154">
        <f>AE34</f>
        <v>0</v>
      </c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62"/>
      <c r="AF76" s="44"/>
      <c r="AG76" s="44"/>
      <c r="AH76" s="44"/>
      <c r="AI76" s="44"/>
      <c r="AJ76" s="44"/>
      <c r="AK76" s="44"/>
      <c r="AL76" s="44"/>
      <c r="AM76" s="43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</row>
    <row r="77" spans="1:52" ht="1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3"/>
      <c r="N77" s="45" t="s">
        <v>282</v>
      </c>
      <c r="O77" s="44"/>
      <c r="P77" s="44"/>
      <c r="Q77" s="44"/>
      <c r="R77" s="44"/>
      <c r="S77" s="42"/>
      <c r="T77" s="42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3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</row>
    <row r="78" spans="1:52" ht="15">
      <c r="A78" s="63"/>
      <c r="B78" s="155" t="s">
        <v>283</v>
      </c>
      <c r="C78" s="155"/>
      <c r="D78" s="155"/>
      <c r="E78" s="155"/>
      <c r="F78" s="155"/>
      <c r="G78" s="155"/>
      <c r="H78" s="155"/>
      <c r="I78" s="155"/>
      <c r="J78" s="155"/>
      <c r="K78" s="155"/>
      <c r="L78" s="156">
        <f>AB47</f>
        <v>0</v>
      </c>
      <c r="M78" s="156"/>
      <c r="N78" s="156"/>
      <c r="O78" s="156"/>
      <c r="P78" s="156"/>
      <c r="Q78" s="156"/>
      <c r="R78" s="156"/>
      <c r="S78" s="156"/>
      <c r="T78" s="156"/>
      <c r="U78" s="44" t="s">
        <v>0</v>
      </c>
      <c r="V78" s="44"/>
      <c r="W78" s="157">
        <f>U47</f>
        <v>0</v>
      </c>
      <c r="X78" s="157"/>
      <c r="Y78" s="157"/>
      <c r="Z78" s="157"/>
      <c r="AA78" s="157"/>
      <c r="AB78" s="157"/>
      <c r="AC78" s="157"/>
      <c r="AD78" s="157"/>
      <c r="AE78" s="44"/>
      <c r="AF78" s="44"/>
      <c r="AG78" s="44"/>
      <c r="AH78" s="44"/>
      <c r="AI78" s="44"/>
      <c r="AJ78" s="44"/>
      <c r="AK78" s="44"/>
      <c r="AL78" s="44"/>
      <c r="AM78" s="43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</row>
    <row r="79" spans="1:52" ht="15">
      <c r="A79" s="45" t="s">
        <v>284</v>
      </c>
      <c r="B79" s="158"/>
      <c r="C79" s="158"/>
      <c r="D79" s="45" t="s">
        <v>284</v>
      </c>
      <c r="E79" s="159"/>
      <c r="F79" s="159"/>
      <c r="G79" s="159"/>
      <c r="H79" s="159"/>
      <c r="I79" s="159"/>
      <c r="J79" s="159"/>
      <c r="K79" s="159"/>
      <c r="L79" s="64" t="s">
        <v>259</v>
      </c>
      <c r="M79" s="44"/>
      <c r="N79" s="44"/>
      <c r="O79" s="65"/>
      <c r="P79" s="65"/>
      <c r="Q79" s="65"/>
      <c r="R79" s="65"/>
      <c r="S79" s="65"/>
      <c r="T79" s="65"/>
      <c r="U79" s="44"/>
      <c r="V79" s="44"/>
      <c r="W79" s="66"/>
      <c r="X79" s="66"/>
      <c r="Y79" s="66"/>
      <c r="Z79" s="66"/>
      <c r="AA79" s="66"/>
      <c r="AB79" s="66"/>
      <c r="AC79" s="66"/>
      <c r="AD79" s="44"/>
      <c r="AE79" s="44"/>
      <c r="AF79" s="44"/>
      <c r="AG79" s="44"/>
      <c r="AH79" s="44"/>
      <c r="AI79" s="44"/>
      <c r="AJ79" s="44"/>
      <c r="AK79" s="44"/>
      <c r="AL79" s="44"/>
      <c r="AM79" s="43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</row>
    <row r="80" spans="1:52" ht="15">
      <c r="A80" s="160" t="s">
        <v>285</v>
      </c>
      <c r="B80" s="160"/>
      <c r="C80" s="160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60"/>
      <c r="AD80" s="160"/>
      <c r="AE80" s="160"/>
      <c r="AF80" s="160"/>
      <c r="AG80" s="160"/>
      <c r="AH80" s="160"/>
      <c r="AI80" s="160"/>
      <c r="AJ80" s="160"/>
      <c r="AK80" s="160"/>
      <c r="AL80" s="160"/>
      <c r="AM80" s="43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</row>
    <row r="81" spans="1:52" ht="1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2"/>
      <c r="T81" s="42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3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</row>
    <row r="82" spans="1:52" ht="36.75" customHeight="1">
      <c r="A82" s="126" t="s">
        <v>264</v>
      </c>
      <c r="B82" s="127"/>
      <c r="C82" s="128"/>
      <c r="D82" s="161" t="s">
        <v>265</v>
      </c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3"/>
      <c r="X82" s="164" t="s">
        <v>266</v>
      </c>
      <c r="Y82" s="165"/>
      <c r="Z82" s="166"/>
      <c r="AA82" s="164" t="s">
        <v>267</v>
      </c>
      <c r="AB82" s="165"/>
      <c r="AC82" s="166"/>
      <c r="AD82" s="164" t="s">
        <v>268</v>
      </c>
      <c r="AE82" s="165"/>
      <c r="AF82" s="166"/>
      <c r="AG82" s="164" t="s">
        <v>269</v>
      </c>
      <c r="AH82" s="165"/>
      <c r="AI82" s="166"/>
      <c r="AJ82" s="164" t="s">
        <v>270</v>
      </c>
      <c r="AK82" s="165"/>
      <c r="AL82" s="166"/>
      <c r="AM82" s="43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</row>
    <row r="83" spans="1:52" ht="44.25" customHeight="1">
      <c r="A83" s="170">
        <f>A50</f>
        <v>0</v>
      </c>
      <c r="B83" s="171"/>
      <c r="C83" s="172"/>
      <c r="D83" s="138" t="e">
        <f>D50</f>
        <v>#N/A</v>
      </c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140"/>
      <c r="X83" s="173">
        <f>X50</f>
        <v>1</v>
      </c>
      <c r="Y83" s="174"/>
      <c r="Z83" s="175"/>
      <c r="AA83" s="167" t="e">
        <f>AA50</f>
        <v>#N/A</v>
      </c>
      <c r="AB83" s="168"/>
      <c r="AC83" s="169"/>
      <c r="AD83" s="167" t="e">
        <f>AD50</f>
        <v>#N/A</v>
      </c>
      <c r="AE83" s="168"/>
      <c r="AF83" s="169"/>
      <c r="AG83" s="167" t="e">
        <f>AG50</f>
        <v>#N/A</v>
      </c>
      <c r="AH83" s="168"/>
      <c r="AI83" s="169"/>
      <c r="AJ83" s="167" t="e">
        <f>AJ50</f>
        <v>#N/A</v>
      </c>
      <c r="AK83" s="168"/>
      <c r="AL83" s="169"/>
      <c r="AM83" s="43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</row>
    <row r="84" spans="1:52" ht="43.5" customHeight="1">
      <c r="A84" s="170">
        <f>A51</f>
        <v>0</v>
      </c>
      <c r="B84" s="171"/>
      <c r="C84" s="172"/>
      <c r="D84" s="138" t="e">
        <f>D51</f>
        <v>#N/A</v>
      </c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40"/>
      <c r="X84" s="173">
        <f>X51</f>
        <v>1</v>
      </c>
      <c r="Y84" s="174"/>
      <c r="Z84" s="175"/>
      <c r="AA84" s="167" t="e">
        <f>AA51</f>
        <v>#N/A</v>
      </c>
      <c r="AB84" s="168"/>
      <c r="AC84" s="169"/>
      <c r="AD84" s="167" t="e">
        <f>AD51</f>
        <v>#N/A</v>
      </c>
      <c r="AE84" s="168"/>
      <c r="AF84" s="169"/>
      <c r="AG84" s="167" t="e">
        <f>AG51</f>
        <v>#N/A</v>
      </c>
      <c r="AH84" s="168"/>
      <c r="AI84" s="169"/>
      <c r="AJ84" s="167" t="e">
        <f>AJ51</f>
        <v>#N/A</v>
      </c>
      <c r="AK84" s="168"/>
      <c r="AL84" s="169"/>
      <c r="AM84" s="43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</row>
    <row r="85" spans="1:52" ht="33.75" customHeight="1">
      <c r="A85" s="170">
        <f>A52</f>
        <v>0</v>
      </c>
      <c r="B85" s="171"/>
      <c r="C85" s="172"/>
      <c r="D85" s="138" t="e">
        <f>D52</f>
        <v>#N/A</v>
      </c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  <c r="W85" s="140"/>
      <c r="X85" s="173">
        <f>X52</f>
        <v>1</v>
      </c>
      <c r="Y85" s="174"/>
      <c r="Z85" s="175"/>
      <c r="AA85" s="167" t="e">
        <f>AA52</f>
        <v>#N/A</v>
      </c>
      <c r="AB85" s="168"/>
      <c r="AC85" s="169"/>
      <c r="AD85" s="167" t="e">
        <f>AD52</f>
        <v>#N/A</v>
      </c>
      <c r="AE85" s="168"/>
      <c r="AF85" s="169"/>
      <c r="AG85" s="167" t="e">
        <f>AG52</f>
        <v>#N/A</v>
      </c>
      <c r="AH85" s="168"/>
      <c r="AI85" s="169"/>
      <c r="AJ85" s="167" t="e">
        <f>AJ52</f>
        <v>#N/A</v>
      </c>
      <c r="AK85" s="168"/>
      <c r="AL85" s="169"/>
      <c r="AM85" s="43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</row>
    <row r="86" spans="1:52" ht="22.5" customHeight="1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2"/>
      <c r="T86" s="44"/>
      <c r="U86" s="44"/>
      <c r="V86" s="44"/>
      <c r="W86" s="44"/>
      <c r="X86" s="54" t="s">
        <v>271</v>
      </c>
      <c r="Y86" s="44"/>
      <c r="Z86" s="44"/>
      <c r="AA86" s="55"/>
      <c r="AB86" s="55"/>
      <c r="AC86" s="55"/>
      <c r="AD86" s="141">
        <f>SUMIF(AD83:AF85,"&gt;0",AD83:AF85)</f>
        <v>0</v>
      </c>
      <c r="AE86" s="142"/>
      <c r="AF86" s="143"/>
      <c r="AG86" s="141">
        <f>SUMIF(AG83:AI85,"&gt;0",AG83:AI85)</f>
        <v>0</v>
      </c>
      <c r="AH86" s="142"/>
      <c r="AI86" s="143"/>
      <c r="AJ86" s="141">
        <f>SUMIF(AJ83:AL85,"&gt;0",AJ83:AL85)</f>
        <v>0</v>
      </c>
      <c r="AK86" s="142"/>
      <c r="AL86" s="143"/>
      <c r="AM86" s="43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</row>
    <row r="87" spans="1:52" ht="15">
      <c r="A87" s="144" t="s">
        <v>286</v>
      </c>
      <c r="B87" s="144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4"/>
      <c r="Z87" s="144"/>
      <c r="AA87" s="144"/>
      <c r="AB87" s="144"/>
      <c r="AC87" s="144"/>
      <c r="AD87" s="144"/>
      <c r="AE87" s="144"/>
      <c r="AF87" s="144"/>
      <c r="AG87" s="144"/>
      <c r="AH87" s="144"/>
      <c r="AI87" s="144"/>
      <c r="AJ87" s="144"/>
      <c r="AK87" s="144"/>
      <c r="AL87" s="144"/>
      <c r="AM87" s="43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</row>
    <row r="88" spans="1:52" ht="15">
      <c r="A88" s="144" t="s">
        <v>287</v>
      </c>
      <c r="B88" s="144"/>
      <c r="C88" s="144"/>
      <c r="D88" s="144"/>
      <c r="E88" s="144"/>
      <c r="F88" s="144"/>
      <c r="G88" s="144"/>
      <c r="H88" s="145" t="str">
        <f>SUBSTITUTE(PROPER(INDEX(n_4,MID(TEXT(AJ86,n0),1,1)+1)&amp;INDEX(n0x,MID(TEXT(AJ86,n0),2,1)+1,MID(TEXT(AJ86,n0),3,1)+1)&amp;IF(-MID(TEXT(AJ86,n0),1,3),"миллиард"&amp;VLOOKUP(MID(TEXT(AJ86,n0),3,1)*AND(MID(TEXT(AJ86,n0),2,1)-1),мил,2),"")&amp;INDEX(n_4,MID(TEXT(AJ86,n0),4,1)+1)&amp;INDEX(n0x,MID(TEXT(AJ86,n0),5,1)+1,MID(TEXT(AJ86,n0),6,1)+1)&amp;IF(-MID(TEXT(AJ86,n0),4,3),"миллион"&amp;VLOOKUP(MID(TEXT(AJ86,n0),6,1)*AND(MID(TEXT(AJ86,n0),5,1)-1),мил,2),"")&amp;INDEX(n_4,MID(TEXT(AJ86,n0),7,1)+1)&amp;INDEX(n1x,MID(TEXT(AJ86,n0),8,1)+1,MID(TEXT(AJ86,n0),9,1)+1)&amp;IF(-MID(TEXT(AJ86,n0),7,3),VLOOKUP(MID(TEXT(AJ86,n0),9,1)*AND(MID(TEXT(AJ86,n0),8,1)-1),тыс,2),"")&amp;INDEX(n_4,MID(TEXT(AJ86,n0),10,1)+1)&amp;INDEX(n0x,MID(TEXT(AJ86,n0),11,1)+1,MID(TEXT(AJ86,n0),12,1)+1)),"z"," ")&amp;IF(TRUNC(TEXT(AJ86,n0)),"","Ноль ")&amp;"рубл"&amp;VLOOKUP(MOD(MAX(MOD(MID(TEXT(AJ86,n0),11,2)-11,100),9),10),{0,"ь ";1,"я ";4,"ей "},2)&amp;RIGHT(TEXT(AJ86,n0),2)&amp;" копе"&amp;VLOOKUP(MOD(MAX(MOD(RIGHT(TEXT(AJ86,n0),2)-11,100),9),10),{0,"йка";1,"йки";4,"ек"},2)</f>
        <v>Ноль рублей 00 копеек</v>
      </c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5"/>
      <c r="AL88" s="145"/>
      <c r="AM88" s="43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</row>
    <row r="89" spans="1:52" ht="15">
      <c r="A89" s="44" t="s">
        <v>273</v>
      </c>
      <c r="B89" s="44"/>
      <c r="C89" s="44"/>
      <c r="D89" s="44"/>
      <c r="E89" s="44"/>
      <c r="F89" s="44"/>
      <c r="G89" s="44"/>
      <c r="H89" s="146" t="str">
        <f>SUBSTITUTE(PROPER(INDEX(n_4,MID(TEXT(AG86,n0),1,1)+1)&amp;INDEX(n0x,MID(TEXT(AG86,n0),2,1)+1,MID(TEXT(AG86,n0),3,1)+1)&amp;IF(-MID(TEXT(AG86,n0),1,3),"миллиард"&amp;VLOOKUP(MID(TEXT(AG86,n0),3,1)*AND(MID(TEXT(AG86,n0),2,1)-1),мил,2),"")&amp;INDEX(n_4,MID(TEXT(AG86,n0),4,1)+1)&amp;INDEX(n0x,MID(TEXT(AG86,n0),5,1)+1,MID(TEXT(AG86,n0),6,1)+1)&amp;IF(-MID(TEXT(AG86,n0),4,3),"миллион"&amp;VLOOKUP(MID(TEXT(AG86,n0),6,1)*AND(MID(TEXT(AG86,n0),5,1)-1),мил,2),"")&amp;INDEX(n_4,MID(TEXT(AG86,n0),7,1)+1)&amp;INDEX(n1x,MID(TEXT(AG86,n0),8,1)+1,MID(TEXT(AG86,n0),9,1)+1)&amp;IF(-MID(TEXT(AG86,n0),7,3),VLOOKUP(MID(TEXT(AG86,n0),9,1)*AND(MID(TEXT(AG86,n0),8,1)-1),тыс,2),"")&amp;INDEX(n_4,MID(TEXT(AG86,n0),10,1)+1)&amp;INDEX(n0x,MID(TEXT(AG86,n0),11,1)+1,MID(TEXT(AG86,n0),12,1)+1)),"z"," ")&amp;IF(TRUNC(TEXT(AG86,n0)),"","Ноль ")&amp;"рубл"&amp;VLOOKUP(MOD(MAX(MOD(MID(TEXT(AG86,n0),11,2)-11,100),9),10),{0,"ь ";1,"я ";4,"ей "},2)&amp;RIGHT(TEXT(AG86,n0),2)&amp;" копе"&amp;VLOOKUP(MOD(MAX(MOD(RIGHT(TEXT(AG86,n0),2)-11,100),9),10),{0,"йка";1,"йки";4,"ек"},2)</f>
        <v>Ноль рублей 00 копеек</v>
      </c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6"/>
      <c r="Y89" s="146"/>
      <c r="Z89" s="146"/>
      <c r="AA89" s="146"/>
      <c r="AB89" s="146"/>
      <c r="AC89" s="146"/>
      <c r="AD89" s="146"/>
      <c r="AE89" s="146"/>
      <c r="AF89" s="146"/>
      <c r="AG89" s="146"/>
      <c r="AH89" s="146"/>
      <c r="AI89" s="146"/>
      <c r="AJ89" s="146"/>
      <c r="AK89" s="146"/>
      <c r="AL89" s="146"/>
      <c r="AM89" s="43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</row>
    <row r="90" spans="1:52" ht="15">
      <c r="A90" s="144" t="s">
        <v>288</v>
      </c>
      <c r="B90" s="144"/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  <c r="AC90" s="144"/>
      <c r="AD90" s="144"/>
      <c r="AE90" s="144"/>
      <c r="AF90" s="144"/>
      <c r="AG90" s="144"/>
      <c r="AH90" s="144"/>
      <c r="AI90" s="144"/>
      <c r="AJ90" s="144"/>
      <c r="AK90" s="144"/>
      <c r="AL90" s="144"/>
      <c r="AM90" s="43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</row>
    <row r="91" spans="1:52" ht="15">
      <c r="A91" s="144" t="s">
        <v>289</v>
      </c>
      <c r="B91" s="144"/>
      <c r="C91" s="144"/>
      <c r="D91" s="144"/>
      <c r="E91" s="144"/>
      <c r="F91" s="144"/>
      <c r="G91" s="144"/>
      <c r="H91" s="144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2"/>
      <c r="AE91" s="62"/>
      <c r="AF91" s="62"/>
      <c r="AG91" s="62"/>
      <c r="AH91" s="62"/>
      <c r="AI91" s="62"/>
      <c r="AJ91" s="62"/>
      <c r="AK91" s="62"/>
      <c r="AL91" s="62"/>
      <c r="AM91" s="43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</row>
    <row r="92" spans="1:52" ht="1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2"/>
      <c r="T92" s="42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3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</row>
    <row r="93" spans="1:52" ht="15">
      <c r="A93" s="153" t="s">
        <v>278</v>
      </c>
      <c r="B93" s="153"/>
      <c r="C93" s="153"/>
      <c r="D93" s="153"/>
      <c r="E93" s="153"/>
      <c r="F93" s="153"/>
      <c r="G93" s="153"/>
      <c r="H93" s="153"/>
      <c r="I93" s="153"/>
      <c r="J93" s="153"/>
      <c r="K93" s="153"/>
      <c r="L93" s="153"/>
      <c r="M93" s="44"/>
      <c r="N93" s="44"/>
      <c r="O93" s="44"/>
      <c r="P93" s="44"/>
      <c r="Q93" s="44"/>
      <c r="R93" s="44"/>
      <c r="S93" s="42"/>
      <c r="T93" s="42"/>
      <c r="U93" s="44"/>
      <c r="V93" s="44"/>
      <c r="W93" s="44"/>
      <c r="X93" s="44"/>
      <c r="Y93" s="45" t="s">
        <v>260</v>
      </c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3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</row>
    <row r="94" spans="1:52" ht="21" customHeight="1">
      <c r="A94" s="148" t="str">
        <f>A62</f>
        <v>Начальник Брестского областного 
управления Госпромнадзора
___________________________ И.Г.Калишук</v>
      </c>
      <c r="B94" s="148"/>
      <c r="C94" s="148"/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8"/>
      <c r="Q94" s="148"/>
      <c r="R94" s="148"/>
      <c r="S94" s="148"/>
      <c r="T94" s="42"/>
      <c r="U94" s="44"/>
      <c r="V94" s="176"/>
      <c r="W94" s="176"/>
      <c r="X94" s="176"/>
      <c r="Y94" s="176"/>
      <c r="Z94" s="176"/>
      <c r="AA94" s="176"/>
      <c r="AB94" s="176"/>
      <c r="AC94" s="176"/>
      <c r="AD94" s="176"/>
      <c r="AE94" s="176"/>
      <c r="AF94" s="176"/>
      <c r="AG94" s="176"/>
      <c r="AH94" s="176"/>
      <c r="AI94" s="176"/>
      <c r="AJ94" s="176"/>
      <c r="AK94" s="176"/>
      <c r="AL94" s="176"/>
      <c r="AM94" s="43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</row>
    <row r="95" spans="1:52" ht="32.25" customHeight="1">
      <c r="A95" s="148"/>
      <c r="B95" s="148"/>
      <c r="C95" s="148"/>
      <c r="D95" s="148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8"/>
      <c r="Q95" s="148"/>
      <c r="R95" s="148"/>
      <c r="S95" s="148"/>
      <c r="T95" s="42"/>
      <c r="U95" s="44"/>
      <c r="V95" s="177"/>
      <c r="W95" s="177"/>
      <c r="X95" s="177"/>
      <c r="Y95" s="177"/>
      <c r="Z95" s="177"/>
      <c r="AA95" s="177"/>
      <c r="AB95" s="177"/>
      <c r="AC95" s="177"/>
      <c r="AD95" s="177"/>
      <c r="AE95" s="177"/>
      <c r="AF95" s="177"/>
      <c r="AG95" s="177"/>
      <c r="AH95" s="177"/>
      <c r="AI95" s="177"/>
      <c r="AJ95" s="177"/>
      <c r="AK95" s="177"/>
      <c r="AL95" s="177"/>
      <c r="AM95" s="43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</row>
    <row r="96" spans="1:52" ht="19.5" customHeight="1">
      <c r="A96" s="148"/>
      <c r="B96" s="148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42"/>
      <c r="U96" s="44"/>
      <c r="V96" s="44"/>
      <c r="W96" s="44"/>
      <c r="X96" s="44"/>
      <c r="Y96" s="44"/>
      <c r="Z96" s="44"/>
      <c r="AA96" s="68" t="s">
        <v>290</v>
      </c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3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</row>
    <row r="97" spans="1:52" ht="34.5" customHeight="1">
      <c r="A97" s="148"/>
      <c r="B97" s="148"/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8"/>
      <c r="Q97" s="148"/>
      <c r="R97" s="148"/>
      <c r="S97" s="148"/>
      <c r="T97" s="42"/>
      <c r="U97" s="44"/>
      <c r="V97" s="178"/>
      <c r="W97" s="178"/>
      <c r="X97" s="178"/>
      <c r="Y97" s="178"/>
      <c r="Z97" s="178"/>
      <c r="AA97" s="178"/>
      <c r="AB97" s="178"/>
      <c r="AC97" s="178"/>
      <c r="AD97" s="179"/>
      <c r="AE97" s="179"/>
      <c r="AF97" s="179"/>
      <c r="AG97" s="179"/>
      <c r="AH97" s="179"/>
      <c r="AI97" s="179"/>
      <c r="AJ97" s="179"/>
      <c r="AK97" s="179"/>
      <c r="AL97" s="179"/>
      <c r="AM97" s="43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</row>
    <row r="98" spans="1:52" ht="1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2"/>
      <c r="T98" s="42"/>
      <c r="U98" s="44"/>
      <c r="V98" s="44" t="s">
        <v>1</v>
      </c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69" t="s">
        <v>291</v>
      </c>
      <c r="AH98" s="44"/>
      <c r="AI98" s="44"/>
      <c r="AJ98" s="44"/>
      <c r="AK98" s="44"/>
      <c r="AL98" s="44"/>
      <c r="AM98" s="43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</row>
    <row r="99" spans="1:52" ht="15">
      <c r="A99" s="44"/>
      <c r="B99" s="44"/>
      <c r="C99" s="44"/>
      <c r="D99" s="44"/>
      <c r="E99" s="44" t="s">
        <v>277</v>
      </c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2"/>
      <c r="T99" s="42"/>
      <c r="U99" s="44"/>
      <c r="V99" s="44"/>
      <c r="W99" s="44"/>
      <c r="X99" s="44"/>
      <c r="Y99" s="44"/>
      <c r="Z99" s="48"/>
      <c r="AA99" s="44"/>
      <c r="AB99" s="44" t="s">
        <v>277</v>
      </c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3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</row>
    <row r="100" spans="1:52" ht="1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</row>
  </sheetData>
  <sheetProtection password="CE2C" sheet="1" formatCells="0" formatColumns="0" formatRows="0" selectLockedCells="1"/>
  <mergeCells count="157">
    <mergeCell ref="H89:AL89"/>
    <mergeCell ref="A90:AL90"/>
    <mergeCell ref="A91:H91"/>
    <mergeCell ref="A93:L93"/>
    <mergeCell ref="A94:S97"/>
    <mergeCell ref="V94:AL95"/>
    <mergeCell ref="V97:AC97"/>
    <mergeCell ref="AD97:AL97"/>
    <mergeCell ref="AJ85:AL85"/>
    <mergeCell ref="AD86:AF86"/>
    <mergeCell ref="AG86:AI86"/>
    <mergeCell ref="AJ86:AL86"/>
    <mergeCell ref="A87:AL87"/>
    <mergeCell ref="A88:G88"/>
    <mergeCell ref="H88:AL88"/>
    <mergeCell ref="A85:C85"/>
    <mergeCell ref="D85:W85"/>
    <mergeCell ref="X85:Z85"/>
    <mergeCell ref="AA85:AC85"/>
    <mergeCell ref="AD85:AF85"/>
    <mergeCell ref="AG85:AI85"/>
    <mergeCell ref="AJ83:AL83"/>
    <mergeCell ref="A84:C84"/>
    <mergeCell ref="D84:W84"/>
    <mergeCell ref="X84:Z84"/>
    <mergeCell ref="AA84:AC84"/>
    <mergeCell ref="AD84:AF84"/>
    <mergeCell ref="AG84:AI84"/>
    <mergeCell ref="AJ84:AL84"/>
    <mergeCell ref="A83:C83"/>
    <mergeCell ref="D83:W83"/>
    <mergeCell ref="X83:Z83"/>
    <mergeCell ref="AA83:AC83"/>
    <mergeCell ref="AD83:AF83"/>
    <mergeCell ref="AG83:AI83"/>
    <mergeCell ref="A80:AL80"/>
    <mergeCell ref="A82:C82"/>
    <mergeCell ref="D82:W82"/>
    <mergeCell ref="X82:Z82"/>
    <mergeCell ref="AA82:AC82"/>
    <mergeCell ref="AD82:AF82"/>
    <mergeCell ref="AG82:AI82"/>
    <mergeCell ref="AJ82:AL82"/>
    <mergeCell ref="N76:R76"/>
    <mergeCell ref="S76:AD76"/>
    <mergeCell ref="B78:K78"/>
    <mergeCell ref="L78:T78"/>
    <mergeCell ref="W78:AD78"/>
    <mergeCell ref="B79:C79"/>
    <mergeCell ref="E79:K79"/>
    <mergeCell ref="A65:K65"/>
    <mergeCell ref="R65:AL65"/>
    <mergeCell ref="A66:N75"/>
    <mergeCell ref="R66:AL67"/>
    <mergeCell ref="R69:AL70"/>
    <mergeCell ref="R71:AL71"/>
    <mergeCell ref="R72:AM75"/>
    <mergeCell ref="A58:AM58"/>
    <mergeCell ref="A59:AL59"/>
    <mergeCell ref="A60:AL60"/>
    <mergeCell ref="A62:T62"/>
    <mergeCell ref="U63:AE63"/>
    <mergeCell ref="AF63:AL63"/>
    <mergeCell ref="AD53:AF53"/>
    <mergeCell ref="AG53:AI53"/>
    <mergeCell ref="AJ53:AL53"/>
    <mergeCell ref="A55:G55"/>
    <mergeCell ref="H55:AL55"/>
    <mergeCell ref="A56:G56"/>
    <mergeCell ref="H56:AL56"/>
    <mergeCell ref="AJ51:AL51"/>
    <mergeCell ref="A52:C52"/>
    <mergeCell ref="D52:W52"/>
    <mergeCell ref="X52:Z52"/>
    <mergeCell ref="AA52:AC52"/>
    <mergeCell ref="AD52:AF52"/>
    <mergeCell ref="AG52:AI52"/>
    <mergeCell ref="AJ52:AL52"/>
    <mergeCell ref="A51:C51"/>
    <mergeCell ref="D51:W51"/>
    <mergeCell ref="X51:Z51"/>
    <mergeCell ref="AA51:AC51"/>
    <mergeCell ref="AD51:AF51"/>
    <mergeCell ref="AG51:AI51"/>
    <mergeCell ref="A50:C50"/>
    <mergeCell ref="D50:W50"/>
    <mergeCell ref="X50:Z50"/>
    <mergeCell ref="AA50:AC50"/>
    <mergeCell ref="AD50:AF50"/>
    <mergeCell ref="AG50:AI50"/>
    <mergeCell ref="AJ50:AL50"/>
    <mergeCell ref="AJ49:AL49"/>
    <mergeCell ref="A49:C49"/>
    <mergeCell ref="D49:W49"/>
    <mergeCell ref="X49:Z49"/>
    <mergeCell ref="AA49:AC49"/>
    <mergeCell ref="AD49:AF49"/>
    <mergeCell ref="AG49:AI49"/>
    <mergeCell ref="I43:AL43"/>
    <mergeCell ref="I44:AL44"/>
    <mergeCell ref="I45:AL45"/>
    <mergeCell ref="I46:AL46"/>
    <mergeCell ref="A47:R47"/>
    <mergeCell ref="U47:Z47"/>
    <mergeCell ref="AB47:AH47"/>
    <mergeCell ref="A1:AM2"/>
    <mergeCell ref="B10:AL10"/>
    <mergeCell ref="U34:AD34"/>
    <mergeCell ref="AE34:AL34"/>
    <mergeCell ref="A35:P39"/>
    <mergeCell ref="AE35:AK35"/>
    <mergeCell ref="W6:AL6"/>
    <mergeCell ref="B12:G12"/>
    <mergeCell ref="B17:AB17"/>
    <mergeCell ref="AC17:AF17"/>
    <mergeCell ref="AG17:AL17"/>
    <mergeCell ref="M15:Q15"/>
    <mergeCell ref="R15:X15"/>
    <mergeCell ref="Y15:AB15"/>
    <mergeCell ref="AC15:AF15"/>
    <mergeCell ref="AG15:AL15"/>
    <mergeCell ref="M16:Q16"/>
    <mergeCell ref="R16:X16"/>
    <mergeCell ref="J15:L15"/>
    <mergeCell ref="J16:L16"/>
    <mergeCell ref="Y16:AB16"/>
    <mergeCell ref="AC16:AF16"/>
    <mergeCell ref="AG16:AL16"/>
    <mergeCell ref="M14:Q14"/>
    <mergeCell ref="R14:X14"/>
    <mergeCell ref="Y14:AB14"/>
    <mergeCell ref="AC14:AF14"/>
    <mergeCell ref="AG14:AL14"/>
    <mergeCell ref="B27:AJ27"/>
    <mergeCell ref="B29:H29"/>
    <mergeCell ref="I29:Q29"/>
    <mergeCell ref="I30:Q30"/>
    <mergeCell ref="B31:H31"/>
    <mergeCell ref="I31:Q31"/>
    <mergeCell ref="R29:AL29"/>
    <mergeCell ref="R31:AL31"/>
    <mergeCell ref="B23:AL23"/>
    <mergeCell ref="B24:AL24"/>
    <mergeCell ref="B26:AL26"/>
    <mergeCell ref="B21:AL21"/>
    <mergeCell ref="B19:AL19"/>
    <mergeCell ref="B25:AL25"/>
    <mergeCell ref="H12:L12"/>
    <mergeCell ref="N12:S12"/>
    <mergeCell ref="B11:AL11"/>
    <mergeCell ref="B20:AL20"/>
    <mergeCell ref="B22:AJ22"/>
    <mergeCell ref="B18:AL18"/>
    <mergeCell ref="B14:I14"/>
    <mergeCell ref="B15:I15"/>
    <mergeCell ref="B16:I16"/>
    <mergeCell ref="J14:L14"/>
  </mergeCells>
  <dataValidations count="3">
    <dataValidation type="list" allowBlank="1" showInputMessage="1" showErrorMessage="1" sqref="M15:Q16">
      <formula1>$BA$35:$BA$36</formula1>
    </dataValidation>
    <dataValidation type="list" allowBlank="1" showInputMessage="1" showErrorMessage="1" sqref="A50:C52">
      <formula1>$BA$51:$BA$55</formula1>
    </dataValidation>
    <dataValidation type="list" allowBlank="1" showInputMessage="1" showErrorMessage="1" sqref="W6:AL6">
      <formula1>$BA$2:$BA$27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0" fitToWidth="1" horizontalDpi="600" verticalDpi="600" orientation="portrait" paperSize="9" scale="89" r:id="rId4"/>
  <rowBreaks count="2" manualBreakCount="2">
    <brk id="32" max="38" man="1"/>
    <brk id="63" max="38" man="1"/>
  </rowBreaks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1:Q28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3.8515625" style="3" customWidth="1"/>
    <col min="2" max="2" width="20.8515625" style="3" customWidth="1"/>
    <col min="3" max="3" width="120.7109375" style="3" customWidth="1"/>
    <col min="4" max="16384" width="9.140625" style="3" customWidth="1"/>
  </cols>
  <sheetData>
    <row r="1" s="1" customFormat="1" ht="18">
      <c r="B1" s="1" t="s">
        <v>2</v>
      </c>
    </row>
    <row r="2" ht="12.75">
      <c r="B2" s="2" t="s">
        <v>3</v>
      </c>
    </row>
    <row r="3" ht="12.75">
      <c r="C3" s="2"/>
    </row>
    <row r="4" spans="2:14" s="6" customFormat="1" ht="12.75">
      <c r="B4" s="4" t="s">
        <v>4</v>
      </c>
      <c r="C4" s="5" t="s">
        <v>5</v>
      </c>
      <c r="G4" s="3"/>
      <c r="H4" s="3"/>
      <c r="I4" s="3"/>
      <c r="K4" s="3"/>
      <c r="L4" s="3"/>
      <c r="M4" s="3"/>
      <c r="N4" s="3"/>
    </row>
    <row r="5" spans="2:3" ht="12.75">
      <c r="B5" s="7">
        <v>0.74</v>
      </c>
      <c r="C5" s="8" t="str">
        <f>SUBSTITUTE(PROPER(INDEX(n_4,MID(TEXT(B5,n0),1,1)+1)&amp;INDEX(n0x,MID(TEXT(B5,n0),2,1)+1,MID(TEXT(B5,n0),3,1)+1)&amp;IF(-MID(TEXT(B5,n0),1,3),"миллиард"&amp;VLOOKUP(MID(TEXT(B5,n0),3,1)*AND(MID(TEXT(B5,n0),2,1)-1),мил,2),"")&amp;INDEX(n_4,MID(TEXT(B5,n0),4,1)+1)&amp;INDEX(n0x,MID(TEXT(B5,n0),5,1)+1,MID(TEXT(B5,n0),6,1)+1)&amp;IF(-MID(TEXT(B5,n0),4,3),"миллион"&amp;VLOOKUP(MID(TEXT(B5,n0),6,1)*AND(MID(TEXT(B5,n0),5,1)-1),мил,2),"")&amp;INDEX(n_4,MID(TEXT(B5,n0),7,1)+1)&amp;INDEX(n1x,MID(TEXT(B5,n0),8,1)+1,MID(TEXT(B5,n0),9,1)+1)&amp;IF(-MID(TEXT(B5,n0),7,3),VLOOKUP(MID(TEXT(B5,n0),9,1)*AND(MID(TEXT(B5,n0),8,1)-1),тыс,2),"")&amp;INDEX(n_4,MID(TEXT(B5,n0),10,1)+1)&amp;INDEX(n0x,MID(TEXT(B5,n0),11,1)+1,MID(TEXT(B5,n0),12,1)+1)),"z"," ")&amp;IF(TRUNC(TEXT(B5,n0)),"","Ноль ")&amp;"рубл"&amp;VLOOKUP(MOD(MAX(MOD(MID(TEXT(B5,n0),11,2)-11,100),9),10),{0,"ь ";1,"я ";4,"ей "},2)&amp;RIGHT(TEXT(B5,n0),2)&amp;" копе"&amp;VLOOKUP(MOD(MAX(MOD(RIGHT(TEXT(B5,n0),2)-11,100),9),10),{0,"йка";1,"йки";4,"ек"},2)</f>
        <v>Ноль рублей 74 копейки</v>
      </c>
    </row>
    <row r="6" spans="2:3" ht="12.75">
      <c r="B6" s="7">
        <v>1</v>
      </c>
      <c r="C6" s="8" t="str">
        <f>SUBSTITUTE(PROPER(INDEX(n_4,MID(TEXT(B6,n0),1,1)+1)&amp;INDEX(n0x,MID(TEXT(B6,n0),2,1)+1,MID(TEXT(B6,n0),3,1)+1)&amp;IF(-MID(TEXT(B6,n0),1,3),"миллиард"&amp;VLOOKUP(MID(TEXT(B6,n0),3,1)*AND(MID(TEXT(B6,n0),2,1)-1),мил,2),"")&amp;INDEX(n_4,MID(TEXT(B6,n0),4,1)+1)&amp;INDEX(n0x,MID(TEXT(B6,n0),5,1)+1,MID(TEXT(B6,n0),6,1)+1)&amp;IF(-MID(TEXT(B6,n0),4,3),"миллион"&amp;VLOOKUP(MID(TEXT(B6,n0),6,1)*AND(MID(TEXT(B6,n0),5,1)-1),мил,2),"")&amp;INDEX(n_4,MID(TEXT(B6,n0),7,1)+1)&amp;INDEX(n1x,MID(TEXT(B6,n0),8,1)+1,MID(TEXT(B6,n0),9,1)+1)&amp;IF(-MID(TEXT(B6,n0),7,3),VLOOKUP(MID(TEXT(B6,n0),9,1)*AND(MID(TEXT(B6,n0),8,1)-1),тыс,2),"")&amp;INDEX(n_4,MID(TEXT(B6,n0),10,1)+1)&amp;INDEX(n0x,MID(TEXT(B6,n0),11,1)+1,MID(TEXT(B6,n0),12,1)+1)),"z"," ")&amp;IF(TRUNC(TEXT(B6,n0)),"","Ноль ")&amp;"рубл"&amp;VLOOKUP(MOD(MAX(MOD(MID(TEXT(B6,n0),11,2)-11,100),9),10),{0,"ь ";1,"я ";4,"ей "},2)&amp;RIGHT(TEXT(B6,n0),2)&amp;" копе"&amp;VLOOKUP(MOD(MAX(MOD(RIGHT(TEXT(B6,n0),2)-11,100),9),10),{0,"йка";1,"йки";4,"ек"},2)</f>
        <v>Один рубль 00 копеек</v>
      </c>
    </row>
    <row r="7" spans="2:3" ht="12.75">
      <c r="B7" s="7">
        <v>2.61</v>
      </c>
      <c r="C7" s="8" t="str">
        <f>SUBSTITUTE(PROPER(INDEX(n_4,MID(TEXT(B7,n0),1,1)+1)&amp;INDEX(n0x,MID(TEXT(B7,n0),2,1)+1,MID(TEXT(B7,n0),3,1)+1)&amp;IF(-MID(TEXT(B7,n0),1,3),"миллиард"&amp;VLOOKUP(MID(TEXT(B7,n0),3,1)*AND(MID(TEXT(B7,n0),2,1)-1),мил,2),"")&amp;INDEX(n_4,MID(TEXT(B7,n0),4,1)+1)&amp;INDEX(n0x,MID(TEXT(B7,n0),5,1)+1,MID(TEXT(B7,n0),6,1)+1)&amp;IF(-MID(TEXT(B7,n0),4,3),"миллион"&amp;VLOOKUP(MID(TEXT(B7,n0),6,1)*AND(MID(TEXT(B7,n0),5,1)-1),мил,2),"")&amp;INDEX(n_4,MID(TEXT(B7,n0),7,1)+1)&amp;INDEX(n1x,MID(TEXT(B7,n0),8,1)+1,MID(TEXT(B7,n0),9,1)+1)&amp;IF(-MID(TEXT(B7,n0),7,3),VLOOKUP(MID(TEXT(B7,n0),9,1)*AND(MID(TEXT(B7,n0),8,1)-1),тыс,2),"")&amp;INDEX(n_4,MID(TEXT(B7,n0),10,1)+1)&amp;INDEX(n0x,MID(TEXT(B7,n0),11,1)+1,MID(TEXT(B7,n0),12,1)+1)),"z"," ")&amp;IF(TRUNC(TEXT(B7,n0)),"","Ноль ")&amp;"рубл"&amp;VLOOKUP(MOD(MAX(MOD(MID(TEXT(B7,n0),11,2)-11,100),9),10),{0,"ь ";1,"я ";4,"ей "},2)&amp;RIGHT(TEXT(B7,n0),2)&amp;" копе"&amp;VLOOKUP(MOD(MAX(MOD(RIGHT(TEXT(B7,n0),2)-11,100),9),10),{0,"йка";1,"йки";4,"ек"},2)</f>
        <v>Два рубля 61 копейка</v>
      </c>
    </row>
    <row r="8" spans="2:3" ht="12.75">
      <c r="B8" s="7">
        <v>17.22</v>
      </c>
      <c r="C8" s="8" t="str">
        <f>SUBSTITUTE(PROPER(INDEX(n_4,MID(TEXT(B8,n0),1,1)+1)&amp;INDEX(n0x,MID(TEXT(B8,n0),2,1)+1,MID(TEXT(B8,n0),3,1)+1)&amp;IF(-MID(TEXT(B8,n0),1,3),"миллиард"&amp;VLOOKUP(MID(TEXT(B8,n0),3,1)*AND(MID(TEXT(B8,n0),2,1)-1),мил,2),"")&amp;INDEX(n_4,MID(TEXT(B8,n0),4,1)+1)&amp;INDEX(n0x,MID(TEXT(B8,n0),5,1)+1,MID(TEXT(B8,n0),6,1)+1)&amp;IF(-MID(TEXT(B8,n0),4,3),"миллион"&amp;VLOOKUP(MID(TEXT(B8,n0),6,1)*AND(MID(TEXT(B8,n0),5,1)-1),мил,2),"")&amp;INDEX(n_4,MID(TEXT(B8,n0),7,1)+1)&amp;INDEX(n1x,MID(TEXT(B8,n0),8,1)+1,MID(TEXT(B8,n0),9,1)+1)&amp;IF(-MID(TEXT(B8,n0),7,3),VLOOKUP(MID(TEXT(B8,n0),9,1)*AND(MID(TEXT(B8,n0),8,1)-1),тыс,2),"")&amp;INDEX(n_4,MID(TEXT(B8,n0),10,1)+1)&amp;INDEX(n0x,MID(TEXT(B8,n0),11,1)+1,MID(TEXT(B8,n0),12,1)+1)),"z"," ")&amp;IF(TRUNC(TEXT(B8,n0)),"","Ноль ")&amp;"рубл"&amp;VLOOKUP(MOD(MAX(MOD(MID(TEXT(B8,n0),11,2)-11,100),9),10),{0,"ь ";1,"я ";4,"ей "},2)&amp;RIGHT(TEXT(B8,n0),2)&amp;" копе"&amp;VLOOKUP(MOD(MAX(MOD(RIGHT(TEXT(B8,n0),2)-11,100),9),10),{0,"йка";1,"йки";4,"ек"},2)</f>
        <v>Семнадцать рублей 22 копейки</v>
      </c>
    </row>
    <row r="9" spans="2:3" ht="12.75">
      <c r="B9" s="7">
        <v>21</v>
      </c>
      <c r="C9" s="8" t="str">
        <f>SUBSTITUTE(PROPER(INDEX(n_4,MID(TEXT(B9,n0),1,1)+1)&amp;INDEX(n0x,MID(TEXT(B9,n0),2,1)+1,MID(TEXT(B9,n0),3,1)+1)&amp;IF(-MID(TEXT(B9,n0),1,3),"миллиард"&amp;VLOOKUP(MID(TEXT(B9,n0),3,1)*AND(MID(TEXT(B9,n0),2,1)-1),мил,2),"")&amp;INDEX(n_4,MID(TEXT(B9,n0),4,1)+1)&amp;INDEX(n0x,MID(TEXT(B9,n0),5,1)+1,MID(TEXT(B9,n0),6,1)+1)&amp;IF(-MID(TEXT(B9,n0),4,3),"миллион"&amp;VLOOKUP(MID(TEXT(B9,n0),6,1)*AND(MID(TEXT(B9,n0),5,1)-1),мил,2),"")&amp;INDEX(n_4,MID(TEXT(B9,n0),7,1)+1)&amp;INDEX(n1x,MID(TEXT(B9,n0),8,1)+1,MID(TEXT(B9,n0),9,1)+1)&amp;IF(-MID(TEXT(B9,n0),7,3),VLOOKUP(MID(TEXT(B9,n0),9,1)*AND(MID(TEXT(B9,n0),8,1)-1),тыс,2),"")&amp;INDEX(n_4,MID(TEXT(B9,n0),10,1)+1)&amp;INDEX(n0x,MID(TEXT(B9,n0),11,1)+1,MID(TEXT(B9,n0),12,1)+1)),"z"," ")&amp;IF(TRUNC(TEXT(B9,n0)),"","Ноль ")&amp;"рубл"&amp;VLOOKUP(MOD(MAX(MOD(MID(TEXT(B9,n0),11,2)-11,100),9),10),{0,"ь ";1,"я ";4,"ей "},2)&amp;RIGHT(TEXT(B9,n0),2)&amp;" копе"&amp;VLOOKUP(MOD(MAX(MOD(RIGHT(TEXT(B9,n0),2)-11,100),9),10),{0,"йка";1,"йки";4,"ек"},2)</f>
        <v>Двадцать один рубль 00 копеек</v>
      </c>
    </row>
    <row r="10" spans="2:3" ht="12.75">
      <c r="B10" s="7">
        <v>183.7</v>
      </c>
      <c r="C10" s="8" t="str">
        <f>SUBSTITUTE(PROPER(INDEX(n_4,MID(TEXT(B10,n0),1,1)+1)&amp;INDEX(n0x,MID(TEXT(B10,n0),2,1)+1,MID(TEXT(B10,n0),3,1)+1)&amp;IF(-MID(TEXT(B10,n0),1,3),"миллиард"&amp;VLOOKUP(MID(TEXT(B10,n0),3,1)*AND(MID(TEXT(B10,n0),2,1)-1),мил,2),"")&amp;INDEX(n_4,MID(TEXT(B10,n0),4,1)+1)&amp;INDEX(n0x,MID(TEXT(B10,n0),5,1)+1,MID(TEXT(B10,n0),6,1)+1)&amp;IF(-MID(TEXT(B10,n0),4,3),"миллион"&amp;VLOOKUP(MID(TEXT(B10,n0),6,1)*AND(MID(TEXT(B10,n0),5,1)-1),мил,2),"")&amp;INDEX(n_4,MID(TEXT(B10,n0),7,1)+1)&amp;INDEX(n1x,MID(TEXT(B10,n0),8,1)+1,MID(TEXT(B10,n0),9,1)+1)&amp;IF(-MID(TEXT(B10,n0),7,3),VLOOKUP(MID(TEXT(B10,n0),9,1)*AND(MID(TEXT(B10,n0),8,1)-1),тыс,2),"")&amp;INDEX(n_4,MID(TEXT(B10,n0),10,1)+1)&amp;INDEX(n0x,MID(TEXT(B10,n0),11,1)+1,MID(TEXT(B10,n0),12,1)+1)),"z"," ")&amp;IF(TRUNC(TEXT(B10,n0)),"","Ноль ")&amp;"рубл"&amp;VLOOKUP(MOD(MAX(MOD(MID(TEXT(B10,n0),11,2)-11,100),9),10),{0,"ь ";1,"я ";4,"ей "},2)&amp;RIGHT(TEXT(B10,n0),2)&amp;" копе"&amp;VLOOKUP(MOD(MAX(MOD(RIGHT(TEXT(B10,n0),2)-11,100),9),10),{0,"йка";1,"йки";4,"ек"},2)</f>
        <v>Сто восемьдесят три рубля 70 копеек</v>
      </c>
    </row>
    <row r="11" spans="2:3" ht="12.75">
      <c r="B11" s="7">
        <v>1056.13</v>
      </c>
      <c r="C11" s="8" t="str">
        <f>SUBSTITUTE(PROPER(INDEX(n_4,MID(TEXT(B11,n0),1,1)+1)&amp;INDEX(n0x,MID(TEXT(B11,n0),2,1)+1,MID(TEXT(B11,n0),3,1)+1)&amp;IF(-MID(TEXT(B11,n0),1,3),"миллиард"&amp;VLOOKUP(MID(TEXT(B11,n0),3,1)*AND(MID(TEXT(B11,n0),2,1)-1),мил,2),"")&amp;INDEX(n_4,MID(TEXT(B11,n0),4,1)+1)&amp;INDEX(n0x,MID(TEXT(B11,n0),5,1)+1,MID(TEXT(B11,n0),6,1)+1)&amp;IF(-MID(TEXT(B11,n0),4,3),"миллион"&amp;VLOOKUP(MID(TEXT(B11,n0),6,1)*AND(MID(TEXT(B11,n0),5,1)-1),мил,2),"")&amp;INDEX(n_4,MID(TEXT(B11,n0),7,1)+1)&amp;INDEX(n1x,MID(TEXT(B11,n0),8,1)+1,MID(TEXT(B11,n0),9,1)+1)&amp;IF(-MID(TEXT(B11,n0),7,3),VLOOKUP(MID(TEXT(B11,n0),9,1)*AND(MID(TEXT(B11,n0),8,1)-1),тыс,2),"")&amp;INDEX(n_4,MID(TEXT(B11,n0),10,1)+1)&amp;INDEX(n0x,MID(TEXT(B11,n0),11,1)+1,MID(TEXT(B11,n0),12,1)+1)),"z"," ")&amp;IF(TRUNC(TEXT(B11,n0)),"","Ноль ")&amp;"рубл"&amp;VLOOKUP(MOD(MAX(MOD(MID(TEXT(B11,n0),11,2)-11,100),9),10),{0,"ь ";1,"я ";4,"ей "},2)&amp;RIGHT(TEXT(B11,n0),2)&amp;" копе"&amp;VLOOKUP(MOD(MAX(MOD(RIGHT(TEXT(B11,n0),2)-11,100),9),10),{0,"йка";1,"йки";4,"ек"},2)</f>
        <v>Одна тысяча пятьдесят шесть рублей 13 копеек</v>
      </c>
    </row>
    <row r="12" spans="2:3" ht="12.75">
      <c r="B12" s="7">
        <v>302284.98</v>
      </c>
      <c r="C12" s="8" t="str">
        <f>SUBSTITUTE(PROPER(INDEX(n_4,MID(TEXT(B12,n0),1,1)+1)&amp;INDEX(n0x,MID(TEXT(B12,n0),2,1)+1,MID(TEXT(B12,n0),3,1)+1)&amp;IF(-MID(TEXT(B12,n0),1,3),"миллиард"&amp;VLOOKUP(MID(TEXT(B12,n0),3,1)*AND(MID(TEXT(B12,n0),2,1)-1),мил,2),"")&amp;INDEX(n_4,MID(TEXT(B12,n0),4,1)+1)&amp;INDEX(n0x,MID(TEXT(B12,n0),5,1)+1,MID(TEXT(B12,n0),6,1)+1)&amp;IF(-MID(TEXT(B12,n0),4,3),"миллион"&amp;VLOOKUP(MID(TEXT(B12,n0),6,1)*AND(MID(TEXT(B12,n0),5,1)-1),мил,2),"")&amp;INDEX(n_4,MID(TEXT(B12,n0),7,1)+1)&amp;INDEX(n1x,MID(TEXT(B12,n0),8,1)+1,MID(TEXT(B12,n0),9,1)+1)&amp;IF(-MID(TEXT(B12,n0),7,3),VLOOKUP(MID(TEXT(B12,n0),9,1)*AND(MID(TEXT(B12,n0),8,1)-1),тыс,2),"")&amp;INDEX(n_4,MID(TEXT(B12,n0),10,1)+1)&amp;INDEX(n0x,MID(TEXT(B12,n0),11,1)+1,MID(TEXT(B12,n0),12,1)+1)),"z"," ")&amp;IF(TRUNC(TEXT(B12,n0)),"","Ноль ")&amp;"рубл"&amp;VLOOKUP(MOD(MAX(MOD(MID(TEXT(B12,n0),11,2)-11,100),9),10),{0,"ь ";1,"я ";4,"ей "},2)&amp;RIGHT(TEXT(B12,n0),2)&amp;" копе"&amp;VLOOKUP(MOD(MAX(MOD(RIGHT(TEXT(B12,n0),2)-11,100),9),10),{0,"йка";1,"йки";4,"ек"},2)</f>
        <v>Триста две тысячи двести восемьдесят четыре рубля 98 копеек</v>
      </c>
    </row>
    <row r="13" spans="2:3" ht="12.75">
      <c r="B13" s="7">
        <v>4000005</v>
      </c>
      <c r="C13" s="8" t="str">
        <f>SUBSTITUTE(PROPER(INDEX(n_4,MID(TEXT(B13,n0),1,1)+1)&amp;INDEX(n0x,MID(TEXT(B13,n0),2,1)+1,MID(TEXT(B13,n0),3,1)+1)&amp;IF(-MID(TEXT(B13,n0),1,3),"миллиард"&amp;VLOOKUP(MID(TEXT(B13,n0),3,1)*AND(MID(TEXT(B13,n0),2,1)-1),мил,2),"")&amp;INDEX(n_4,MID(TEXT(B13,n0),4,1)+1)&amp;INDEX(n0x,MID(TEXT(B13,n0),5,1)+1,MID(TEXT(B13,n0),6,1)+1)&amp;IF(-MID(TEXT(B13,n0),4,3),"миллион"&amp;VLOOKUP(MID(TEXT(B13,n0),6,1)*AND(MID(TEXT(B13,n0),5,1)-1),мил,2),"")&amp;INDEX(n_4,MID(TEXT(B13,n0),7,1)+1)&amp;INDEX(n1x,MID(TEXT(B13,n0),8,1)+1,MID(TEXT(B13,n0),9,1)+1)&amp;IF(-MID(TEXT(B13,n0),7,3),VLOOKUP(MID(TEXT(B13,n0),9,1)*AND(MID(TEXT(B13,n0),8,1)-1),тыс,2),"")&amp;INDEX(n_4,MID(TEXT(B13,n0),10,1)+1)&amp;INDEX(n0x,MID(TEXT(B13,n0),11,1)+1,MID(TEXT(B13,n0),12,1)+1)),"z"," ")&amp;IF(TRUNC(TEXT(B13,n0)),"","Ноль ")&amp;"рубл"&amp;VLOOKUP(MOD(MAX(MOD(MID(TEXT(B13,n0),11,2)-11,100),9),10),{0,"ь ";1,"я ";4,"ей "},2)&amp;RIGHT(TEXT(B13,n0),2)&amp;" копе"&amp;VLOOKUP(MOD(MAX(MOD(RIGHT(TEXT(B13,n0),2)-11,100),9),10),{0,"йка";1,"йки";4,"ек"},2)</f>
        <v>Четыре миллиона пять рублей 00 копеек</v>
      </c>
    </row>
    <row r="14" spans="2:3" ht="12.75">
      <c r="B14" s="7">
        <v>11111111.11</v>
      </c>
      <c r="C14" s="8" t="str">
        <f>SUBSTITUTE(PROPER(INDEX(n_4,MID(TEXT(B14,n0),1,1)+1)&amp;INDEX(n0x,MID(TEXT(B14,n0),2,1)+1,MID(TEXT(B14,n0),3,1)+1)&amp;IF(-MID(TEXT(B14,n0),1,3),"миллиард"&amp;VLOOKUP(MID(TEXT(B14,n0),3,1)*AND(MID(TEXT(B14,n0),2,1)-1),мил,2),"")&amp;INDEX(n_4,MID(TEXT(B14,n0),4,1)+1)&amp;INDEX(n0x,MID(TEXT(B14,n0),5,1)+1,MID(TEXT(B14,n0),6,1)+1)&amp;IF(-MID(TEXT(B14,n0),4,3),"миллион"&amp;VLOOKUP(MID(TEXT(B14,n0),6,1)*AND(MID(TEXT(B14,n0),5,1)-1),мил,2),"")&amp;INDEX(n_4,MID(TEXT(B14,n0),7,1)+1)&amp;INDEX(n1x,MID(TEXT(B14,n0),8,1)+1,MID(TEXT(B14,n0),9,1)+1)&amp;IF(-MID(TEXT(B14,n0),7,3),VLOOKUP(MID(TEXT(B14,n0),9,1)*AND(MID(TEXT(B14,n0),8,1)-1),тыс,2),"")&amp;INDEX(n_4,MID(TEXT(B14,n0),10,1)+1)&amp;INDEX(n0x,MID(TEXT(B14,n0),11,1)+1,MID(TEXT(B14,n0),12,1)+1)),"z"," ")&amp;IF(TRUNC(TEXT(B14,n0)),"","Ноль ")&amp;"рубл"&amp;VLOOKUP(MOD(MAX(MOD(MID(TEXT(B14,n0),11,2)-11,100),9),10),{0,"ь ";1,"я ";4,"ей "},2)&amp;RIGHT(TEXT(B14,n0),2)&amp;" копе"&amp;VLOOKUP(MOD(MAX(MOD(RIGHT(TEXT(B14,n0),2)-11,100),9),10),{0,"йка";1,"йки";4,"ек"},2)</f>
        <v>Одиннадцать миллионов сто одиннадцать тысяч сто одиннадцать рублей 11 копеек</v>
      </c>
    </row>
    <row r="15" spans="2:3" ht="12.75">
      <c r="B15" s="7">
        <v>123456789.32</v>
      </c>
      <c r="C15" s="8" t="str">
        <f>SUBSTITUTE(PROPER(INDEX(n_4,MID(TEXT(B15,n0),1,1)+1)&amp;INDEX(n0x,MID(TEXT(B15,n0),2,1)+1,MID(TEXT(B15,n0),3,1)+1)&amp;IF(-MID(TEXT(B15,n0),1,3),"миллиард"&amp;VLOOKUP(MID(TEXT(B15,n0),3,1)*AND(MID(TEXT(B15,n0),2,1)-1),мил,2),"")&amp;INDEX(n_4,MID(TEXT(B15,n0),4,1)+1)&amp;INDEX(n0x,MID(TEXT(B15,n0),5,1)+1,MID(TEXT(B15,n0),6,1)+1)&amp;IF(-MID(TEXT(B15,n0),4,3),"миллион"&amp;VLOOKUP(MID(TEXT(B15,n0),6,1)*AND(MID(TEXT(B15,n0),5,1)-1),мил,2),"")&amp;INDEX(n_4,MID(TEXT(B15,n0),7,1)+1)&amp;INDEX(n1x,MID(TEXT(B15,n0),8,1)+1,MID(TEXT(B15,n0),9,1)+1)&amp;IF(-MID(TEXT(B15,n0),7,3),VLOOKUP(MID(TEXT(B15,n0),9,1)*AND(MID(TEXT(B15,n0),8,1)-1),тыс,2),"")&amp;INDEX(n_4,MID(TEXT(B15,n0),10,1)+1)&amp;INDEX(n0x,MID(TEXT(B15,n0),11,1)+1,MID(TEXT(B15,n0),12,1)+1)),"z"," ")&amp;IF(TRUNC(TEXT(B15,n0)),"","Ноль ")&amp;"рубл"&amp;VLOOKUP(MOD(MAX(MOD(MID(TEXT(B15,n0),11,2)-11,100),9),10),{0,"ь ";1,"я ";4,"ей "},2)&amp;RIGHT(TEXT(B15,n0),2)&amp;" копе"&amp;VLOOKUP(MOD(MAX(MOD(RIGHT(TEXT(B15,n0),2)-11,100),9),10),{0,"йка";1,"йки";4,"ек"},2)</f>
        <v>Сто двадцать три миллиона четыреста пятьдесят шесть тысяч семьсот восемьдесят девять рублей 32 копейки</v>
      </c>
    </row>
    <row r="16" spans="2:17" ht="12.75">
      <c r="B16" s="7">
        <v>123456789012.34</v>
      </c>
      <c r="C16" s="8" t="str">
        <f>SUBSTITUTE(PROPER(INDEX(n_4,MID(TEXT(B16,n0),1,1)+1)&amp;INDEX(n0x,MID(TEXT(B16,n0),2,1)+1,MID(TEXT(B16,n0),3,1)+1)&amp;IF(-MID(TEXT(B16,n0),1,3),"миллиард"&amp;VLOOKUP(MID(TEXT(B16,n0),3,1)*AND(MID(TEXT(B16,n0),2,1)-1),мил,2),"")&amp;INDEX(n_4,MID(TEXT(B16,n0),4,1)+1)&amp;INDEX(n0x,MID(TEXT(B16,n0),5,1)+1,MID(TEXT(B16,n0),6,1)+1)&amp;IF(-MID(TEXT(B16,n0),4,3),"миллион"&amp;VLOOKUP(MID(TEXT(B16,n0),6,1)*AND(MID(TEXT(B16,n0),5,1)-1),мил,2),"")&amp;INDEX(n_4,MID(TEXT(B16,n0),7,1)+1)&amp;INDEX(n1x,MID(TEXT(B16,n0),8,1)+1,MID(TEXT(B16,n0),9,1)+1)&amp;IF(-MID(TEXT(B16,n0),7,3),VLOOKUP(MID(TEXT(B16,n0),9,1)*AND(MID(TEXT(B16,n0),8,1)-1),тыс,2),"")&amp;INDEX(n_4,MID(TEXT(B16,n0),10,1)+1)&amp;INDEX(n0x,MID(TEXT(B16,n0),11,1)+1,MID(TEXT(B16,n0),12,1)+1)),"z"," ")&amp;IF(TRUNC(TEXT(B16,n0)),"","Ноль ")&amp;"рубл"&amp;VLOOKUP(MOD(MAX(MOD(MID(TEXT(B16,n0),11,2)-11,100),9),10),{0,"ь ";1,"я ";4,"ей "},2)&amp;RIGHT(TEXT(B16,n0),2)&amp;" копе"&amp;VLOOKUP(MOD(MAX(MOD(RIGHT(TEXT(B16,n0),2)-11,100),9),10),{0,"йка";1,"йки";4,"ек"},2)</f>
        <v>Сто двадцать три миллиарда четыреста пятьдесят шесть миллионов семьсот восемьдесят девять тысяч двенадцать рублей 34 копейки</v>
      </c>
      <c r="Q16" s="9"/>
    </row>
    <row r="17" spans="2:14" s="6" customFormat="1" ht="27" customHeight="1">
      <c r="B17" s="10" t="s">
        <v>6</v>
      </c>
      <c r="C17" s="8"/>
      <c r="K17" s="3"/>
      <c r="L17" s="3"/>
      <c r="M17" s="3"/>
      <c r="N17" s="3"/>
    </row>
    <row r="18" spans="2:3" ht="12.75">
      <c r="B18" s="7">
        <f ca="1">ROUND((RAND()*1000000),2)</f>
        <v>40083.91</v>
      </c>
      <c r="C18" s="8" t="str">
        <f>SUBSTITUTE(PROPER(INDEX(n_4,MID(TEXT(B18,n0),1,1)+1)&amp;INDEX(n0x,MID(TEXT(B18,n0),2,1)+1,MID(TEXT(B18,n0),3,1)+1)&amp;IF(-MID(TEXT(B18,n0),1,3),"миллиард"&amp;VLOOKUP(MID(TEXT(B18,n0),3,1)*AND(MID(TEXT(B18,n0),2,1)-1),мил,2),"")&amp;INDEX(n_4,MID(TEXT(B18,n0),4,1)+1)&amp;INDEX(n0x,MID(TEXT(B18,n0),5,1)+1,MID(TEXT(B18,n0),6,1)+1)&amp;IF(-MID(TEXT(B18,n0),4,3),"миллион"&amp;VLOOKUP(MID(TEXT(B18,n0),6,1)*AND(MID(TEXT(B18,n0),5,1)-1),мил,2),"")&amp;INDEX(n_4,MID(TEXT(B18,n0),7,1)+1)&amp;INDEX(n1x,MID(TEXT(B18,n0),8,1)+1,MID(TEXT(B18,n0),9,1)+1)&amp;IF(-MID(TEXT(B18,n0),7,3),VLOOKUP(MID(TEXT(B18,n0),9,1)*AND(MID(TEXT(B18,n0),8,1)-1),тыс,2),"")&amp;INDEX(n_4,MID(TEXT(B18,n0),10,1)+1)&amp;INDEX(n0x,MID(TEXT(B18,n0),11,1)+1,MID(TEXT(B18,n0),12,1)+1)),"z"," ")&amp;IF(TRUNC(TEXT(B18,n0)),"","Ноль ")&amp;"рубл"&amp;VLOOKUP(MOD(MAX(MOD(MID(TEXT(B18,n0),11,2)-11,100),9),10),{0,"ь ";1,"я ";4,"ей "},2)&amp;RIGHT(TEXT(B18,n0),2)&amp;" копе"&amp;VLOOKUP(MOD(MAX(MOD(RIGHT(TEXT(B18,n0),2)-11,100),9),10),{0,"йка";1,"йки";4,"ек"},2)</f>
        <v>Сорок тысяч восемьдесят три рубля 91 копейка</v>
      </c>
    </row>
    <row r="19" spans="2:3" ht="12.75">
      <c r="B19" s="7">
        <f ca="1">ROUND((RAND()*10000000),2)</f>
        <v>8169287.96</v>
      </c>
      <c r="C19" s="8" t="str">
        <f>SUBSTITUTE(PROPER(INDEX(n_4,MID(TEXT(B19,n0),1,1)+1)&amp;INDEX(n0x,MID(TEXT(B19,n0),2,1)+1,MID(TEXT(B19,n0),3,1)+1)&amp;IF(-MID(TEXT(B19,n0),1,3),"миллиард"&amp;VLOOKUP(MID(TEXT(B19,n0),3,1)*AND(MID(TEXT(B19,n0),2,1)-1),мил,2),"")&amp;INDEX(n_4,MID(TEXT(B19,n0),4,1)+1)&amp;INDEX(n0x,MID(TEXT(B19,n0),5,1)+1,MID(TEXT(B19,n0),6,1)+1)&amp;IF(-MID(TEXT(B19,n0),4,3),"миллион"&amp;VLOOKUP(MID(TEXT(B19,n0),6,1)*AND(MID(TEXT(B19,n0),5,1)-1),мил,2),"")&amp;INDEX(n_4,MID(TEXT(B19,n0),7,1)+1)&amp;INDEX(n1x,MID(TEXT(B19,n0),8,1)+1,MID(TEXT(B19,n0),9,1)+1)&amp;IF(-MID(TEXT(B19,n0),7,3),VLOOKUP(MID(TEXT(B19,n0),9,1)*AND(MID(TEXT(B19,n0),8,1)-1),тыс,2),"")&amp;INDEX(n_4,MID(TEXT(B19,n0),10,1)+1)&amp;INDEX(n0x,MID(TEXT(B19,n0),11,1)+1,MID(TEXT(B19,n0),12,1)+1)),"z"," ")&amp;IF(TRUNC(TEXT(B19,n0)),"","Ноль ")&amp;"рубл"&amp;VLOOKUP(MOD(MAX(MOD(MID(TEXT(B19,n0),11,2)-11,100),9),10),{0,"ь ";1,"я ";4,"ей "},2)&amp;RIGHT(TEXT(B19,n0),2)&amp;" копе"&amp;VLOOKUP(MOD(MAX(MOD(RIGHT(TEXT(B19,n0),2)-11,100),9),10),{0,"йка";1,"йки";4,"ек"},2)</f>
        <v>Восемь миллионов сто шестьдесят девять тысяч двести восемьдесят семь рублей 96 копеек</v>
      </c>
    </row>
    <row r="20" spans="2:3" ht="12.75">
      <c r="B20" s="7">
        <f ca="1">ROUND((RAND()*100000000),2)</f>
        <v>61468742.16</v>
      </c>
      <c r="C20" s="8" t="str">
        <f>SUBSTITUTE(PROPER(INDEX(n_4,MID(TEXT(B20,n0),1,1)+1)&amp;INDEX(n0x,MID(TEXT(B20,n0),2,1)+1,MID(TEXT(B20,n0),3,1)+1)&amp;IF(-MID(TEXT(B20,n0),1,3),"миллиард"&amp;VLOOKUP(MID(TEXT(B20,n0),3,1)*AND(MID(TEXT(B20,n0),2,1)-1),мил,2),"")&amp;INDEX(n_4,MID(TEXT(B20,n0),4,1)+1)&amp;INDEX(n0x,MID(TEXT(B20,n0),5,1)+1,MID(TEXT(B20,n0),6,1)+1)&amp;IF(-MID(TEXT(B20,n0),4,3),"миллион"&amp;VLOOKUP(MID(TEXT(B20,n0),6,1)*AND(MID(TEXT(B20,n0),5,1)-1),мил,2),"")&amp;INDEX(n_4,MID(TEXT(B20,n0),7,1)+1)&amp;INDEX(n1x,MID(TEXT(B20,n0),8,1)+1,MID(TEXT(B20,n0),9,1)+1)&amp;IF(-MID(TEXT(B20,n0),7,3),VLOOKUP(MID(TEXT(B20,n0),9,1)*AND(MID(TEXT(B20,n0),8,1)-1),тыс,2),"")&amp;INDEX(n_4,MID(TEXT(B20,n0),10,1)+1)&amp;INDEX(n0x,MID(TEXT(B20,n0),11,1)+1,MID(TEXT(B20,n0),12,1)+1)),"z"," ")&amp;IF(TRUNC(TEXT(B20,n0)),"","Ноль ")&amp;"рубл"&amp;VLOOKUP(MOD(MAX(MOD(MID(TEXT(B20,n0),11,2)-11,100),9),10),{0,"ь ";1,"я ";4,"ей "},2)&amp;RIGHT(TEXT(B20,n0),2)&amp;" копе"&amp;VLOOKUP(MOD(MAX(MOD(RIGHT(TEXT(B20,n0),2)-11,100),9),10),{0,"йка";1,"йки";4,"ек"},2)</f>
        <v>Шестьдесят один миллион четыреста шестьдесят восемь тысяч семьсот сорок два рубля 16 копеек</v>
      </c>
    </row>
    <row r="21" spans="2:3" ht="12.75">
      <c r="B21" s="7">
        <f ca="1">ROUND((RAND()*1000000000),2)</f>
        <v>473801826.4</v>
      </c>
      <c r="C21" s="8" t="str">
        <f>SUBSTITUTE(PROPER(INDEX(n_4,MID(TEXT(B21,n0),1,1)+1)&amp;INDEX(n0x,MID(TEXT(B21,n0),2,1)+1,MID(TEXT(B21,n0),3,1)+1)&amp;IF(-MID(TEXT(B21,n0),1,3),"миллиард"&amp;VLOOKUP(MID(TEXT(B21,n0),3,1)*AND(MID(TEXT(B21,n0),2,1)-1),мил,2),"")&amp;INDEX(n_4,MID(TEXT(B21,n0),4,1)+1)&amp;INDEX(n0x,MID(TEXT(B21,n0),5,1)+1,MID(TEXT(B21,n0),6,1)+1)&amp;IF(-MID(TEXT(B21,n0),4,3),"миллион"&amp;VLOOKUP(MID(TEXT(B21,n0),6,1)*AND(MID(TEXT(B21,n0),5,1)-1),мил,2),"")&amp;INDEX(n_4,MID(TEXT(B21,n0),7,1)+1)&amp;INDEX(n1x,MID(TEXT(B21,n0),8,1)+1,MID(TEXT(B21,n0),9,1)+1)&amp;IF(-MID(TEXT(B21,n0),7,3),VLOOKUP(MID(TEXT(B21,n0),9,1)*AND(MID(TEXT(B21,n0),8,1)-1),тыс,2),"")&amp;INDEX(n_4,MID(TEXT(B21,n0),10,1)+1)&amp;INDEX(n0x,MID(TEXT(B21,n0),11,1)+1,MID(TEXT(B21,n0),12,1)+1)),"z"," ")&amp;IF(TRUNC(TEXT(B21,n0)),"","Ноль ")&amp;"рубл"&amp;VLOOKUP(MOD(MAX(MOD(MID(TEXT(B21,n0),11,2)-11,100),9),10),{0,"ь ";1,"я ";4,"ей "},2)&amp;RIGHT(TEXT(B21,n0),2)&amp;" копе"&amp;VLOOKUP(MOD(MAX(MOD(RIGHT(TEXT(B21,n0),2)-11,100),9),10),{0,"йка";1,"йки";4,"ек"},2)</f>
        <v>Четыреста семьдесят три миллиона восемьсот одна тысяча восемьсот двадцать шесть рублей 40 копеек</v>
      </c>
    </row>
    <row r="22" spans="2:3" ht="12.75">
      <c r="B22" s="7">
        <f ca="1">ROUND((RAND()*1000000000000),2)</f>
        <v>209770798036.68</v>
      </c>
      <c r="C22" s="8" t="str">
        <f>SUBSTITUTE(PROPER(INDEX(n_4,MID(TEXT(B22,n0),1,1)+1)&amp;INDEX(n0x,MID(TEXT(B22,n0),2,1)+1,MID(TEXT(B22,n0),3,1)+1)&amp;IF(-MID(TEXT(B22,n0),1,3),"миллиард"&amp;VLOOKUP(MID(TEXT(B22,n0),3,1)*AND(MID(TEXT(B22,n0),2,1)-1),мил,2),"")&amp;INDEX(n_4,MID(TEXT(B22,n0),4,1)+1)&amp;INDEX(n0x,MID(TEXT(B22,n0),5,1)+1,MID(TEXT(B22,n0),6,1)+1)&amp;IF(-MID(TEXT(B22,n0),4,3),"миллион"&amp;VLOOKUP(MID(TEXT(B22,n0),6,1)*AND(MID(TEXT(B22,n0),5,1)-1),мил,2),"")&amp;INDEX(n_4,MID(TEXT(B22,n0),7,1)+1)&amp;INDEX(n1x,MID(TEXT(B22,n0),8,1)+1,MID(TEXT(B22,n0),9,1)+1)&amp;IF(-MID(TEXT(B22,n0),7,3),VLOOKUP(MID(TEXT(B22,n0),9,1)*AND(MID(TEXT(B22,n0),8,1)-1),тыс,2),"")&amp;INDEX(n_4,MID(TEXT(B22,n0),10,1)+1)&amp;INDEX(n0x,MID(TEXT(B22,n0),11,1)+1,MID(TEXT(B22,n0),12,1)+1)),"z"," ")&amp;IF(TRUNC(TEXT(B22,n0)),"","Ноль ")&amp;"рубл"&amp;VLOOKUP(MOD(MAX(MOD(MID(TEXT(B22,n0),11,2)-11,100),9),10),{0,"ь ";1,"я ";4,"ей "},2)&amp;RIGHT(TEXT(B22,n0),2)&amp;" копе"&amp;VLOOKUP(MOD(MAX(MOD(RIGHT(TEXT(B22,n0),2)-11,100),9),10),{0,"йка";1,"йки";4,"ек"},2)</f>
        <v>Двести девять миллиардов семьсот семьдесят миллионов семьсот девяносто восемь тысяч тридцать шесть рублей 68 копеек</v>
      </c>
    </row>
    <row r="23" spans="2:3" ht="12.75">
      <c r="B23" s="7"/>
      <c r="C23" s="11"/>
    </row>
    <row r="24" ht="12.75">
      <c r="C24" s="12"/>
    </row>
    <row r="26" ht="12.75">
      <c r="D26" s="9"/>
    </row>
    <row r="27" ht="12.75">
      <c r="D27" s="9"/>
    </row>
    <row r="28" ht="12.75">
      <c r="D28" s="9"/>
    </row>
  </sheetData>
  <sheetProtection/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B9:D80"/>
  <sheetViews>
    <sheetView zoomScalePageLayoutView="0" workbookViewId="0" topLeftCell="A1">
      <selection activeCell="B11" sqref="B11"/>
    </sheetView>
  </sheetViews>
  <sheetFormatPr defaultColWidth="9.140625" defaultRowHeight="15"/>
  <cols>
    <col min="2" max="2" width="58.00390625" style="0" customWidth="1"/>
    <col min="3" max="3" width="11.421875" style="0" customWidth="1"/>
    <col min="4" max="4" width="12.00390625" style="0" customWidth="1"/>
  </cols>
  <sheetData>
    <row r="9" spans="2:4" ht="15">
      <c r="B9" s="28" t="s">
        <v>43</v>
      </c>
      <c r="C9" s="16" t="s">
        <v>7</v>
      </c>
      <c r="D9" s="29" t="s">
        <v>162</v>
      </c>
    </row>
    <row r="10" spans="2:4" ht="30">
      <c r="B10" s="22" t="s">
        <v>91</v>
      </c>
      <c r="C10" s="21" t="s">
        <v>19</v>
      </c>
      <c r="D10" s="30">
        <v>130.56</v>
      </c>
    </row>
    <row r="11" spans="2:4" ht="45">
      <c r="B11" s="22" t="s">
        <v>92</v>
      </c>
      <c r="C11" s="21" t="s">
        <v>20</v>
      </c>
      <c r="D11" s="30">
        <v>96</v>
      </c>
    </row>
    <row r="12" spans="2:4" ht="45">
      <c r="B12" s="22" t="s">
        <v>93</v>
      </c>
      <c r="C12" s="21" t="s">
        <v>21</v>
      </c>
      <c r="D12" s="30">
        <v>195.84</v>
      </c>
    </row>
    <row r="13" spans="2:4" ht="60">
      <c r="B13" s="22" t="s">
        <v>94</v>
      </c>
      <c r="C13" s="21" t="s">
        <v>22</v>
      </c>
      <c r="D13" s="30">
        <v>144</v>
      </c>
    </row>
    <row r="14" spans="2:4" ht="30">
      <c r="B14" s="22" t="s">
        <v>95</v>
      </c>
      <c r="C14" s="21" t="s">
        <v>23</v>
      </c>
      <c r="D14" s="30">
        <v>153.6</v>
      </c>
    </row>
    <row r="15" spans="2:4" ht="45">
      <c r="B15" s="22" t="s">
        <v>96</v>
      </c>
      <c r="C15" s="21" t="s">
        <v>24</v>
      </c>
      <c r="D15" s="30">
        <v>107.52</v>
      </c>
    </row>
    <row r="16" spans="2:4" ht="45">
      <c r="B16" s="22" t="s">
        <v>97</v>
      </c>
      <c r="C16" s="21" t="s">
        <v>25</v>
      </c>
      <c r="D16" s="30">
        <v>249.6</v>
      </c>
    </row>
    <row r="17" spans="2:4" ht="60">
      <c r="B17" s="22" t="s">
        <v>98</v>
      </c>
      <c r="C17" s="21" t="s">
        <v>26</v>
      </c>
      <c r="D17" s="30">
        <v>163.2</v>
      </c>
    </row>
    <row r="18" spans="2:4" ht="30">
      <c r="B18" s="22" t="s">
        <v>99</v>
      </c>
      <c r="C18" s="21" t="s">
        <v>27</v>
      </c>
      <c r="D18" s="30">
        <v>197.76</v>
      </c>
    </row>
    <row r="19" spans="2:4" ht="45">
      <c r="B19" s="22" t="s">
        <v>100</v>
      </c>
      <c r="C19" s="21" t="s">
        <v>28</v>
      </c>
      <c r="D19" s="30">
        <v>138.24</v>
      </c>
    </row>
    <row r="20" spans="2:4" ht="45">
      <c r="B20" s="22" t="s">
        <v>101</v>
      </c>
      <c r="C20" s="21" t="s">
        <v>29</v>
      </c>
      <c r="D20" s="30">
        <v>322.56</v>
      </c>
    </row>
    <row r="21" spans="2:4" ht="60">
      <c r="B21" s="22" t="s">
        <v>102</v>
      </c>
      <c r="C21" s="21" t="s">
        <v>30</v>
      </c>
      <c r="D21" s="30">
        <v>241.92</v>
      </c>
    </row>
    <row r="22" spans="2:4" ht="30">
      <c r="B22" s="22" t="s">
        <v>103</v>
      </c>
      <c r="C22" s="21" t="s">
        <v>31</v>
      </c>
      <c r="D22" s="30">
        <v>261.12</v>
      </c>
    </row>
    <row r="23" spans="2:4" ht="45">
      <c r="B23" s="22" t="s">
        <v>104</v>
      </c>
      <c r="C23" s="21" t="s">
        <v>32</v>
      </c>
      <c r="D23" s="30">
        <v>215.04</v>
      </c>
    </row>
    <row r="24" spans="2:4" ht="45">
      <c r="B24" s="22" t="s">
        <v>105</v>
      </c>
      <c r="C24" s="21" t="s">
        <v>33</v>
      </c>
      <c r="D24" s="30">
        <v>395.52</v>
      </c>
    </row>
    <row r="25" spans="2:4" ht="60">
      <c r="B25" s="22" t="s">
        <v>106</v>
      </c>
      <c r="C25" s="21" t="s">
        <v>34</v>
      </c>
      <c r="D25" s="30">
        <v>259.2</v>
      </c>
    </row>
    <row r="26" spans="2:4" ht="33">
      <c r="B26" s="22" t="s">
        <v>107</v>
      </c>
      <c r="C26" s="21" t="s">
        <v>35</v>
      </c>
      <c r="D26" s="30">
        <v>324.48</v>
      </c>
    </row>
    <row r="27" spans="2:4" ht="48">
      <c r="B27" s="22" t="s">
        <v>108</v>
      </c>
      <c r="C27" s="21" t="s">
        <v>36</v>
      </c>
      <c r="D27" s="30">
        <v>226.56</v>
      </c>
    </row>
    <row r="28" spans="2:4" ht="45">
      <c r="B28" s="22" t="s">
        <v>109</v>
      </c>
      <c r="C28" s="23" t="s">
        <v>37</v>
      </c>
      <c r="D28" s="30">
        <v>478.08</v>
      </c>
    </row>
    <row r="29" spans="2:4" ht="60">
      <c r="B29" s="22" t="s">
        <v>110</v>
      </c>
      <c r="C29" s="23" t="s">
        <v>38</v>
      </c>
      <c r="D29" s="30">
        <v>312.96</v>
      </c>
    </row>
    <row r="30" spans="2:4" ht="30">
      <c r="B30" s="22" t="s">
        <v>111</v>
      </c>
      <c r="C30" s="23" t="s">
        <v>39</v>
      </c>
      <c r="D30" s="30">
        <v>443.52</v>
      </c>
    </row>
    <row r="31" spans="2:4" ht="45">
      <c r="B31" s="22" t="s">
        <v>112</v>
      </c>
      <c r="C31" s="23" t="s">
        <v>40</v>
      </c>
      <c r="D31" s="30">
        <v>326.4</v>
      </c>
    </row>
    <row r="32" spans="2:4" ht="45">
      <c r="B32" s="22" t="s">
        <v>113</v>
      </c>
      <c r="C32" s="23" t="s">
        <v>41</v>
      </c>
      <c r="D32" s="30">
        <v>652.8</v>
      </c>
    </row>
    <row r="33" spans="2:4" ht="60">
      <c r="B33" s="22" t="s">
        <v>114</v>
      </c>
      <c r="C33" s="23" t="s">
        <v>42</v>
      </c>
      <c r="D33" s="30">
        <v>491.52</v>
      </c>
    </row>
    <row r="34" spans="2:4" ht="25.5">
      <c r="B34" s="24" t="s">
        <v>115</v>
      </c>
      <c r="C34" s="23" t="s">
        <v>44</v>
      </c>
      <c r="D34" s="30">
        <v>80.64</v>
      </c>
    </row>
    <row r="35" spans="2:4" ht="38.25">
      <c r="B35" s="24" t="s">
        <v>116</v>
      </c>
      <c r="C35" s="23" t="s">
        <v>45</v>
      </c>
      <c r="D35" s="30">
        <v>80.64</v>
      </c>
    </row>
    <row r="36" spans="2:4" ht="38.25">
      <c r="B36" s="24" t="s">
        <v>117</v>
      </c>
      <c r="C36" s="23" t="s">
        <v>46</v>
      </c>
      <c r="D36" s="30">
        <v>107.52</v>
      </c>
    </row>
    <row r="37" spans="2:4" ht="38.25">
      <c r="B37" s="24" t="s">
        <v>118</v>
      </c>
      <c r="C37" s="23" t="s">
        <v>47</v>
      </c>
      <c r="D37" s="30">
        <v>107.52</v>
      </c>
    </row>
    <row r="38" spans="2:4" ht="25.5">
      <c r="B38" s="24" t="s">
        <v>119</v>
      </c>
      <c r="C38" s="23" t="s">
        <v>48</v>
      </c>
      <c r="D38" s="30">
        <v>92.16</v>
      </c>
    </row>
    <row r="39" spans="2:4" ht="38.25">
      <c r="B39" s="24" t="s">
        <v>120</v>
      </c>
      <c r="C39" s="23" t="s">
        <v>49</v>
      </c>
      <c r="D39" s="30">
        <v>92.16</v>
      </c>
    </row>
    <row r="40" spans="2:4" ht="38.25">
      <c r="B40" s="24" t="s">
        <v>121</v>
      </c>
      <c r="C40" s="23" t="s">
        <v>50</v>
      </c>
      <c r="D40" s="30">
        <v>128.64</v>
      </c>
    </row>
    <row r="41" spans="2:4" ht="38.25">
      <c r="B41" s="24" t="s">
        <v>122</v>
      </c>
      <c r="C41" s="23" t="s">
        <v>51</v>
      </c>
      <c r="D41" s="30">
        <v>128.64</v>
      </c>
    </row>
    <row r="42" spans="2:4" ht="25.5">
      <c r="B42" s="24" t="s">
        <v>123</v>
      </c>
      <c r="C42" s="23" t="s">
        <v>52</v>
      </c>
      <c r="D42" s="30">
        <v>107.52</v>
      </c>
    </row>
    <row r="43" spans="2:4" ht="38.25">
      <c r="B43" s="24" t="s">
        <v>124</v>
      </c>
      <c r="C43" s="23" t="s">
        <v>53</v>
      </c>
      <c r="D43" s="30">
        <v>107.52</v>
      </c>
    </row>
    <row r="44" spans="2:4" ht="38.25">
      <c r="B44" s="24" t="s">
        <v>125</v>
      </c>
      <c r="C44" s="23" t="s">
        <v>54</v>
      </c>
      <c r="D44" s="30">
        <v>149.76</v>
      </c>
    </row>
    <row r="45" spans="2:4" ht="38.25">
      <c r="B45" s="24" t="s">
        <v>126</v>
      </c>
      <c r="C45" s="23" t="s">
        <v>55</v>
      </c>
      <c r="D45" s="30">
        <v>149.76</v>
      </c>
    </row>
    <row r="46" spans="2:4" ht="25.5">
      <c r="B46" s="24" t="s">
        <v>127</v>
      </c>
      <c r="C46" s="23" t="s">
        <v>56</v>
      </c>
      <c r="D46" s="30">
        <v>142.08</v>
      </c>
    </row>
    <row r="47" spans="2:4" ht="38.25">
      <c r="B47" s="24" t="s">
        <v>128</v>
      </c>
      <c r="C47" s="23" t="s">
        <v>57</v>
      </c>
      <c r="D47" s="30">
        <v>142.08</v>
      </c>
    </row>
    <row r="48" spans="2:4" ht="38.25">
      <c r="B48" s="24" t="s">
        <v>129</v>
      </c>
      <c r="C48" s="23" t="s">
        <v>58</v>
      </c>
      <c r="D48" s="30">
        <v>226.56</v>
      </c>
    </row>
    <row r="49" spans="2:4" ht="38.25">
      <c r="B49" s="24" t="s">
        <v>130</v>
      </c>
      <c r="C49" s="23" t="s">
        <v>59</v>
      </c>
      <c r="D49" s="30">
        <v>226.56</v>
      </c>
    </row>
    <row r="50" spans="2:4" ht="30">
      <c r="B50" s="24" t="s">
        <v>131</v>
      </c>
      <c r="C50" s="23" t="s">
        <v>60</v>
      </c>
      <c r="D50" s="30">
        <v>145.92</v>
      </c>
    </row>
    <row r="51" spans="2:4" ht="45">
      <c r="B51" s="24" t="s">
        <v>132</v>
      </c>
      <c r="C51" s="23" t="s">
        <v>61</v>
      </c>
      <c r="D51" s="30">
        <v>145.92</v>
      </c>
    </row>
    <row r="52" spans="2:4" ht="38.25">
      <c r="B52" s="24" t="s">
        <v>133</v>
      </c>
      <c r="C52" s="23" t="s">
        <v>62</v>
      </c>
      <c r="D52" s="30">
        <v>226.56</v>
      </c>
    </row>
    <row r="53" spans="2:4" ht="38.25">
      <c r="B53" s="24" t="s">
        <v>134</v>
      </c>
      <c r="C53" s="23" t="s">
        <v>63</v>
      </c>
      <c r="D53" s="30">
        <v>226.56</v>
      </c>
    </row>
    <row r="54" spans="2:4" ht="25.5">
      <c r="B54" s="24" t="s">
        <v>135</v>
      </c>
      <c r="C54" s="23" t="s">
        <v>64</v>
      </c>
      <c r="D54" s="30">
        <v>176.64</v>
      </c>
    </row>
    <row r="55" spans="2:4" ht="25.5">
      <c r="B55" s="24" t="s">
        <v>136</v>
      </c>
      <c r="C55" s="23" t="s">
        <v>65</v>
      </c>
      <c r="D55" s="30">
        <v>176.64</v>
      </c>
    </row>
    <row r="56" spans="2:4" ht="25.5">
      <c r="B56" s="24" t="s">
        <v>137</v>
      </c>
      <c r="C56" s="23" t="s">
        <v>66</v>
      </c>
      <c r="D56" s="30">
        <v>259.2</v>
      </c>
    </row>
    <row r="57" spans="2:4" ht="38.25">
      <c r="B57" s="25" t="s">
        <v>138</v>
      </c>
      <c r="C57" s="26" t="s">
        <v>67</v>
      </c>
      <c r="D57" s="31">
        <v>259.2</v>
      </c>
    </row>
    <row r="58" spans="2:4" ht="25.5">
      <c r="B58" s="27" t="s">
        <v>139</v>
      </c>
      <c r="C58" s="23" t="s">
        <v>68</v>
      </c>
      <c r="D58" s="30">
        <v>111.36</v>
      </c>
    </row>
    <row r="59" spans="2:4" ht="38.25">
      <c r="B59" s="27" t="s">
        <v>140</v>
      </c>
      <c r="C59" s="23" t="s">
        <v>69</v>
      </c>
      <c r="D59" s="30">
        <v>111.36</v>
      </c>
    </row>
    <row r="60" spans="2:4" ht="38.25">
      <c r="B60" s="27" t="s">
        <v>141</v>
      </c>
      <c r="C60" s="23" t="s">
        <v>70</v>
      </c>
      <c r="D60" s="30">
        <v>168.96</v>
      </c>
    </row>
    <row r="61" spans="2:4" ht="38.25">
      <c r="B61" s="27" t="s">
        <v>142</v>
      </c>
      <c r="C61" s="23" t="s">
        <v>71</v>
      </c>
      <c r="D61" s="30">
        <v>168.96</v>
      </c>
    </row>
    <row r="62" spans="2:4" ht="25.5">
      <c r="B62" s="27" t="s">
        <v>143</v>
      </c>
      <c r="C62" s="23" t="s">
        <v>72</v>
      </c>
      <c r="D62" s="30">
        <v>138.24</v>
      </c>
    </row>
    <row r="63" spans="2:4" ht="38.25">
      <c r="B63" s="27" t="s">
        <v>144</v>
      </c>
      <c r="C63" s="23" t="s">
        <v>73</v>
      </c>
      <c r="D63" s="30">
        <v>138.24</v>
      </c>
    </row>
    <row r="64" spans="2:4" ht="38.25">
      <c r="B64" s="27" t="s">
        <v>145</v>
      </c>
      <c r="C64" s="23" t="s">
        <v>74</v>
      </c>
      <c r="D64" s="30">
        <v>193.92</v>
      </c>
    </row>
    <row r="65" spans="2:4" ht="38.25">
      <c r="B65" s="27" t="s">
        <v>146</v>
      </c>
      <c r="C65" s="23" t="s">
        <v>75</v>
      </c>
      <c r="D65" s="30">
        <v>193.92</v>
      </c>
    </row>
    <row r="66" spans="2:4" ht="25.5">
      <c r="B66" s="27" t="s">
        <v>147</v>
      </c>
      <c r="C66" s="23" t="s">
        <v>76</v>
      </c>
      <c r="D66" s="30">
        <v>161.28</v>
      </c>
    </row>
    <row r="67" spans="2:4" ht="38.25">
      <c r="B67" s="27" t="s">
        <v>148</v>
      </c>
      <c r="C67" s="23" t="s">
        <v>77</v>
      </c>
      <c r="D67" s="30">
        <v>161.28</v>
      </c>
    </row>
    <row r="68" spans="2:4" ht="38.25">
      <c r="B68" s="27" t="s">
        <v>149</v>
      </c>
      <c r="C68" s="23" t="s">
        <v>78</v>
      </c>
      <c r="D68" s="30">
        <v>222.72</v>
      </c>
    </row>
    <row r="69" spans="2:4" ht="38.25">
      <c r="B69" s="27" t="s">
        <v>150</v>
      </c>
      <c r="C69" s="23" t="s">
        <v>79</v>
      </c>
      <c r="D69" s="30">
        <v>222.72</v>
      </c>
    </row>
    <row r="70" spans="2:4" ht="25.5">
      <c r="B70" s="27" t="s">
        <v>151</v>
      </c>
      <c r="C70" s="23" t="s">
        <v>80</v>
      </c>
      <c r="D70" s="30">
        <v>230.4</v>
      </c>
    </row>
    <row r="71" spans="2:4" ht="38.25">
      <c r="B71" s="27" t="s">
        <v>152</v>
      </c>
      <c r="C71" s="23" t="s">
        <v>81</v>
      </c>
      <c r="D71" s="30">
        <v>230.4</v>
      </c>
    </row>
    <row r="72" spans="2:4" ht="38.25">
      <c r="B72" s="27" t="s">
        <v>153</v>
      </c>
      <c r="C72" s="23" t="s">
        <v>82</v>
      </c>
      <c r="D72" s="30">
        <v>314.88</v>
      </c>
    </row>
    <row r="73" spans="2:4" ht="38.25">
      <c r="B73" s="27" t="s">
        <v>154</v>
      </c>
      <c r="C73" s="23" t="s">
        <v>83</v>
      </c>
      <c r="D73" s="30">
        <v>314.88</v>
      </c>
    </row>
    <row r="74" spans="2:4" ht="30">
      <c r="B74" s="27" t="s">
        <v>155</v>
      </c>
      <c r="C74" s="23" t="s">
        <v>84</v>
      </c>
      <c r="D74" s="30">
        <v>226.56</v>
      </c>
    </row>
    <row r="75" spans="2:4" ht="45">
      <c r="B75" s="27" t="s">
        <v>156</v>
      </c>
      <c r="C75" s="23" t="s">
        <v>85</v>
      </c>
      <c r="D75" s="30">
        <v>226.56</v>
      </c>
    </row>
    <row r="76" spans="2:4" ht="38.25">
      <c r="B76" s="27" t="s">
        <v>157</v>
      </c>
      <c r="C76" s="23" t="s">
        <v>86</v>
      </c>
      <c r="D76" s="30">
        <v>359.04</v>
      </c>
    </row>
    <row r="77" spans="2:4" ht="38.25">
      <c r="B77" s="27" t="s">
        <v>158</v>
      </c>
      <c r="C77" s="23" t="s">
        <v>87</v>
      </c>
      <c r="D77" s="30">
        <v>359.04</v>
      </c>
    </row>
    <row r="78" spans="2:4" ht="25.5">
      <c r="B78" s="27" t="s">
        <v>159</v>
      </c>
      <c r="C78" s="23" t="s">
        <v>88</v>
      </c>
      <c r="D78" s="30">
        <v>236.16</v>
      </c>
    </row>
    <row r="79" spans="2:4" ht="25.5">
      <c r="B79" s="27" t="s">
        <v>160</v>
      </c>
      <c r="C79" s="23" t="s">
        <v>89</v>
      </c>
      <c r="D79" s="30">
        <v>236.16</v>
      </c>
    </row>
    <row r="80" spans="2:4" ht="25.5">
      <c r="B80" s="27" t="s">
        <v>161</v>
      </c>
      <c r="C80" s="23" t="s">
        <v>90</v>
      </c>
      <c r="D80" s="30">
        <v>387.84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Markovski</dc:creator>
  <cp:keywords/>
  <dc:description/>
  <cp:lastModifiedBy>kalugina</cp:lastModifiedBy>
  <cp:lastPrinted>2024-01-23T10:44:27Z</cp:lastPrinted>
  <dcterms:created xsi:type="dcterms:W3CDTF">2021-04-16T08:52:42Z</dcterms:created>
  <dcterms:modified xsi:type="dcterms:W3CDTF">2024-07-05T14:16:12Z</dcterms:modified>
  <cp:category/>
  <cp:version/>
  <cp:contentType/>
  <cp:contentStatus/>
</cp:coreProperties>
</file>