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4220" windowHeight="988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'Лист1'!$A$1:$AM$146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8" authorId="0">
      <text>
        <r>
          <rPr>
            <sz val="9"/>
            <rFont val="Tahoma"/>
            <family val="2"/>
          </rPr>
          <t>УКАЗАТЬ КОЛИЧЕСТВО ПРОВЕРОК ЗНАНИЙ, КОТОРЫЕ ПРОЙДУТ ВАШИ СОТРУДНИКИ В ТЕЧЕНИИ ОДНОГО РАБОЧЕГО ДНЯ В ГОСПРОМНАДЗОРЕ</t>
        </r>
      </text>
    </comment>
    <comment ref="AD3" authorId="0">
      <text>
        <r>
          <rPr>
            <sz val="9"/>
            <rFont val="Tahoma"/>
            <family val="2"/>
          </rPr>
          <t>Заполняет Госпромнадзор при регистрации договора
Дата автоматически переходит в акт и счет.</t>
        </r>
      </text>
    </comment>
    <comment ref="V1" authorId="1">
      <text>
        <r>
          <rPr>
            <b/>
            <sz val="9"/>
            <rFont val="Tahoma"/>
            <family val="2"/>
          </rPr>
          <t>Заполняет Госпромнадзор при регистрации договора. Номер автоматически переходит в акт и счет</t>
        </r>
      </text>
    </comment>
    <comment ref="V85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64" authorId="1">
      <text>
        <r>
          <rPr>
            <sz val="9"/>
            <rFont val="Tahoma"/>
            <family val="2"/>
          </rPr>
          <t xml:space="preserve">
ВНЕСЕННЫЕ БАНКОВСКИЕ РЕКВИЗИТЫ АВТОМАТИЧЕСКИ ПОПАДАЮТ В СЧЕТ И АКТ;
ПРОВЕРИТЬ НАЛИЧИЕ УНП или УНН;
ЧТОБЫ ПРОДОЛЖИТЬ ЗАПИСЬ С НОВОЙ СТРОКИ В ДАННОЙ ЯЧЕЙКЕ НАЖАТЬ ALT+ENTR.</t>
        </r>
      </text>
    </comment>
    <comment ref="A71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K73" authorId="1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62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A7" authorId="1">
      <text>
        <r>
          <rPr>
            <sz val="9"/>
            <rFont val="Tahoma"/>
            <family val="2"/>
          </rPr>
          <t xml:space="preserve">
ДАННЫЕ АВТОМАТИЧЕСКИ ПОПАДАЮТ В ГРАФУ ЗАКАЗЧИК (в конце договора), В СЧЕТ И АКТ
</t>
        </r>
      </text>
    </comment>
  </commentList>
</comments>
</file>

<file path=xl/sharedStrings.xml><?xml version="1.0" encoding="utf-8"?>
<sst xmlns="http://schemas.openxmlformats.org/spreadsheetml/2006/main" count="159" uniqueCount="128">
  <si>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</si>
  <si>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</si>
  <si>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</si>
  <si>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</si>
  <si>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</si>
  <si>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</si>
  <si>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</si>
  <si>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</si>
  <si>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</si>
  <si>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</si>
  <si>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</si>
  <si>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</si>
  <si>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</si>
  <si>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</si>
  <si>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</si>
  <si>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</si>
  <si>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</si>
  <si>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</si>
  <si>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</si>
  <si>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</si>
  <si>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</si>
  <si>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подпись</t>
  </si>
  <si>
    <t>СЧЕТ-ФАКТУРА №</t>
  </si>
  <si>
    <t>именуемое в дальнейшем Заказчик, в лице</t>
  </si>
  <si>
    <t>1. Предмет договора</t>
  </si>
  <si>
    <t>1.1. Заказчик поручает и оплачивает, а Исполнитель обязуется оказать услуги: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</si>
  <si>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</si>
  <si>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</si>
  <si>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1.2. Результат проверки знаний оформляется протоколом проверки знаний по вопросам промышленной безопасности.</t>
  </si>
  <si>
    <t>1.3. Подтверждением оказания услуг по настоящему договору является акт сдачи - приемки оказанных услуг, подписанный уполномоченными представителями Сторон настоящего договора.</t>
  </si>
  <si>
    <t>2. Стоимость услуг и  порядок расчетов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</si>
  <si>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</si>
  <si>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</si>
  <si>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</si>
  <si>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</si>
  <si>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</si>
  <si>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3. Права и обязанности Сторон</t>
  </si>
  <si>
    <t>3.1. Заказчик имеет право:</t>
  </si>
  <si>
    <t>3.1.1 осуществлять контроль за сроком  оказания услуг.</t>
  </si>
  <si>
    <t xml:space="preserve">3.2. Заказчик обязан: </t>
  </si>
  <si>
    <t>3.2.4. в день окончания оказания услуг по настоящему договору подписать акт сдачи - приемки оказанных услуг или в течение 2 (двух) рабочих дней представить письменный мотивированный отказ в его подписании. При этом неудовлетворительные результаты проверки знаний не могут быть основанием для отказа от подписания акта сдачи - приемки оказанных услуг.</t>
  </si>
  <si>
    <t>3.3. Исполнитель имеет право:</t>
  </si>
  <si>
    <t>3.4. Исполнитель обязан:</t>
  </si>
  <si>
    <t>4. Ответственность Сторон</t>
  </si>
  <si>
    <t>4.1. При неисполнении или ненадлежащем исполнении обязательств по настоящему договору Стороны несут ответственность в соответствии с законодательством Республики Беларусь.</t>
  </si>
  <si>
    <t>5. Прочие условия</t>
  </si>
  <si>
    <t>5.2. Все изменения, дополнения и приложения к настоящему договору имеют юридическую силу и являются его неотъемлемыми частями, если они изложены в письменном виде и подписаны уполномоченными представителями Сторон.</t>
  </si>
  <si>
    <t>5.3. Все споры и разногласия по настоящему договору решаются путем переговоров в претензионном порядке. При не достижении Сторонами согласия упомянутые споры подлежат разрешению в экономическом суде в соответствии с законодательством Республики Беларусь.</t>
  </si>
  <si>
    <t>5.4. Договор и документы, переданные по факсу, электронной почте и подписанные уполномоченными представителями Сторон, имеют юридическую силу, с последующим обменом оригиналами в течение 30 (тридцати) календарных дней с момента подписания договора.</t>
  </si>
  <si>
    <t>5.5. Вопросы, не урегулированные настоящим договором, решаются в соответствии с законодательством Республики Беларусь.</t>
  </si>
  <si>
    <t xml:space="preserve">5.6. Настоящий договор составлен в двух экземплярах, имеющих равную юридическую силу, по одному для каждой из Сторон. </t>
  </si>
  <si>
    <t xml:space="preserve">6. Юридические адреса и реквизиты 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</si>
  <si>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</si>
  <si>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</si>
  <si>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</si>
  <si>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</si>
  <si>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</si>
  <si>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</si>
  <si>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</si>
  <si>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3.4.2. не позднее 10-го числа месяца, следующего за месяцем подписания акта сдачи-приемки оказанных услуг, выставить (направить) электронный счет-фактуру по НДС на Портал Министерства по налогам и сборам (www.vat.gov.by).</t>
  </si>
  <si>
    <t xml:space="preserve">3.6. Стороны Договора обязуются не совершать действий коррупционной направленности. При исполнении своих обязанностей по договору Стороны обязуются не совершать в отношении иных лиц действий, связанных с оказанием влияния на принимаемые ими решения (действия) с целью получения каких-либо неправомерных преимуществ или для реализации иных неправомерных целей. </t>
  </si>
  <si>
    <t>Банковские реквизиты:</t>
  </si>
  <si>
    <t>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</si>
  <si>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2.2. Расчет стоимости оказываемых услуг:</t>
  </si>
  <si>
    <t>2.3. С изменением ценообразующих факторов тарифы на услуги могут изменяться Исполнителем в одностороннем порядке в течение срока действия договора. Стоимость оказываемых услуг определяется исходя из тарифов, действующих на дату оказания услуги. Исполнитель информирует об изменении тарифов на услуги посредством размещения уведомления на официальном сайте Госпромнадзора.</t>
  </si>
  <si>
    <t>2.5. При получении неудовлетворительных результатов проверки знаний - услуги считаются оказанными, оплата за услуги Заказчику не возвращается.</t>
  </si>
  <si>
    <t xml:space="preserve">2.6. Источник финансирования - </t>
  </si>
  <si>
    <t>2.4. Заказчик производит предоплату в размере 100%  стоимости оказываемой услуги платежным поручением. Основанием для оплаты служит счет-фактура на предоплату, являющийся неотъемлемой частью настоящего договора.</t>
  </si>
  <si>
    <t>с  другой стороны, далее именуемые Сторонами, заключили настоящий договор о нижеследующем:</t>
  </si>
  <si>
    <t xml:space="preserve">   (документ,  подтверждающий полномочия)</t>
  </si>
  <si>
    <t>Счет-фактура выписана на основании договора от</t>
  </si>
  <si>
    <t>(банковские реквизиты)</t>
  </si>
  <si>
    <t>ДОГОВОР №</t>
  </si>
  <si>
    <t>Основанием, подтверждающим оказание платных услуг, является акт сдачи-приемки оказанных услуг.</t>
  </si>
  <si>
    <t>15.1</t>
  </si>
  <si>
    <t>Проведение проверки знаний
по вопросам промышленной безопасности
(за 1экзаменуемого на 1 услугу)</t>
  </si>
  <si>
    <t>Произвести оплату в соответствии с условиями договора.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</si>
  <si>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</si>
  <si>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</si>
  <si>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</si>
  <si>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</si>
  <si>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</si>
  <si>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</si>
  <si>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</si>
  <si>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</si>
  <si>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</si>
  <si>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</si>
  <si>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</si>
  <si>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</si>
  <si>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</si>
  <si>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3.5. Сторона, для которой создались условия, препятствующие исполнению условий настоящего договора, должна незамедлительно сообщить другой Стороне о прекращении настоящего договора и возврате предоплаты или изменении условий настоящего договора с возможным переносом сроков исполнения этих условий, за исключением случаев, указанных в подпункте 3.3.1 пункта 3.3 настоящего договора.</t>
  </si>
  <si>
    <t>Услуги(у) оказал:</t>
  </si>
  <si>
    <t>5.1. Договор вступает в силу со дня регистрации в Госпромнадзоре и действует в течение 60 календарных дней.</t>
  </si>
  <si>
    <t>(должность)</t>
  </si>
  <si>
    <t>3.4.1. провести проверку знаний в течение 1 (одного) рабочего дня при выполнении Заказчиком условий п.п. 3.2.1, 3.2.2 и 3.2.3 п. 3 настоящего договора. Акт сдачи-приемки оказанных услуг составляется на фактическое количество проведенных проверок знаний. В случае расхождения количества проверок знаний, заявленных в подпункте 1.1.1. пункта 1.1. договора с количеством проверок знаний, фактически проведенных, Исполнитель возвращает сумму предоплаты на основании подписанного Заказчиком дополнительного соглашения;</t>
  </si>
  <si>
    <t>3.2.2. предоставить заявление-уведомление по форме предоставленной на официальном сайта Госпромнадзора не позднее 1 (одного) рабочего дня до дня прохождения проверки знаний с количеством проверок знаний, соответствующим количеству, указанному в подпункте 1.1.1. пункта 1.1. договора;</t>
  </si>
  <si>
    <t>3.2.3. обеспечить в один день явку лиц(а) для прохождения проверки знаний в соответствии с  заявлением-уведомлением и с учетом предварительной записи на проверку знаний;</t>
  </si>
  <si>
    <t>3.2.1. произвести предоплату в соответствии с п.п. 2.4 п. 2 договора не ранее 5 (пяти) рабочих дней до дня прохождения проверки знаний и после предварительной записи на проверку знаний;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</si>
  <si>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</si>
  <si>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(должность, фамилия, собственное имя, отчество (если таковое имеется)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</si>
  <si>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</t>
  </si>
  <si>
    <t>Проведение проверки знаний по вопросам промышленной
 безопасности (за 1экзаменуемого на 1 услугу)</t>
  </si>
  <si>
    <t>2024 г.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</si>
  <si>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</si>
  <si>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3.3.1. снять заявление-уведомление  с рассмотрения, расторгнуть договор в одностороннем порядке в случае невыполнения Заказчиком обязанностей, указанных в п.п. 2.4 и (или) 3.2.3 договора через 60 календарных дней со дня заключения договора, 
без предварительного уведомления Заказчика.
3.3.2. отказать в оказании услуги до выполнения заказчиком в полной мере п.п. 3.2.1, 3.2.2 и 3.2.3 п. 3 настоящего договора 
или п.п 3.4.1. п 3.4.;</t>
  </si>
  <si>
    <t xml:space="preserve">Юридический адрес: </t>
  </si>
  <si>
    <t>г. Брест</t>
  </si>
  <si>
    <t xml:space="preserve"> действующего на основании доверенности от 20.03.2024  № 37-03/2024 с одной стороны, и</t>
  </si>
  <si>
    <t>Заместитель начальника управления - начальник 
отдела экспертизы Брестского областного 
управления Госпромнадзора
____________________К.В.Рябушев</t>
  </si>
  <si>
    <t>Заместитель начальника управления - начальник 
отдела экспертизы Брестского областного 
управления Госпромнадзора</t>
  </si>
  <si>
    <t>К.В.Рябушев</t>
  </si>
  <si>
    <t xml:space="preserve">начальника Брестского областного управления Госпромнадзора Калишука Игоря Геннадьевича, </t>
  </si>
  <si>
    <t xml:space="preserve"> действующего на основании доверенности от 20.03.2024  № 43-03/2024 с одной стороны, и</t>
  </si>
  <si>
    <t>Начальник Брестского областного 
управления Госпромнадзора
______________________И.Г.Калишук</t>
  </si>
  <si>
    <t>Начальник Брестского областного 
управления Госпромнадзора</t>
  </si>
  <si>
    <t>И.Г.Калишук</t>
  </si>
  <si>
    <t>заместителя начальника управления - начальника отдела надзора Брестского областного управления Госпромнадзора Старинского Сергея Анатольевича,</t>
  </si>
  <si>
    <t xml:space="preserve"> действующего на основании доверенности от 20.03.2024  № 31-03/2024 с одной стороны, и</t>
  </si>
  <si>
    <t>Заместитель начальника управления - начальник 
отдела надзора Брестского областного 
управления Госпромнадзора
____________________С.А.Старинский</t>
  </si>
  <si>
    <t>Заместитель начальника управления - начальник 
отдела надзора Брестского областного 
управления Госпромнадзора</t>
  </si>
  <si>
    <t>С.А.Старинский</t>
  </si>
  <si>
    <t>Брестское областное управление Госпромнадзора
224028, г. Брест, ул.Советской Конституции,30-2
p/с: BY59AKBB36429000035991000000
БИК: AKBBBY2X
ОАО "АСБ Беларусбанк"
УНП 200884395 ОКПО 000154821001</t>
  </si>
  <si>
    <t>224032, г.Брест, ул.Советской Конституции, 30-2</t>
  </si>
  <si>
    <t>p/с BY59AKBB36429000035991000000
в ОАО "АСБ Беларусбанк",
Юридический адрес: 
220089 г.Минск, ул.Дзержинского, 18
Код банка AKBBBY2X</t>
  </si>
  <si>
    <t>УНП 200884395  ОКПО 00015482</t>
  </si>
  <si>
    <t xml:space="preserve">Брестское областное управление Департамента 
по надзору за безопасным ведением работ 
в промышленности Министерства по чрезвычайным 
ситуациям Республики Беларусь 
</t>
  </si>
  <si>
    <t>заместителя начальника управления - начальника отдела экспертизы Брестского областного управления Госпромнадзора Рябушева Кирилла Вячеславовича,</t>
  </si>
  <si>
    <t>2.1. Стоимость оказываемых услуг, являющихся предметом настоящего договора, определяется в соответствии с прейскурантом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утвержденным и введенным в действие приказом Госпромнадзора от 29.04.2024 № 43.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</si>
</sst>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9.5"/>
      <color theme="1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6"/>
      <color rgb="FF000000"/>
      <name val="Times New Roman"/>
      <family val="1"/>
    </font>
    <font>
      <b/>
      <sz val="10"/>
      <color theme="1"/>
      <name val="Times New Roman"/>
      <family val="1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sz val="9.5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7" fillId="0" borderId="0" xfId="52" applyFont="1">
      <alignment/>
      <protection/>
    </xf>
    <xf numFmtId="0" fontId="4" fillId="0" borderId="0" xfId="52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4" fontId="4" fillId="0" borderId="0" xfId="52" applyNumberFormat="1">
      <alignment/>
      <protection/>
    </xf>
    <xf numFmtId="0" fontId="4" fillId="0" borderId="0" xfId="52" applyFont="1" quotePrefix="1">
      <alignment/>
      <protection/>
    </xf>
    <xf numFmtId="0" fontId="4" fillId="0" borderId="0" xfId="52" quotePrefix="1">
      <alignment/>
      <protection/>
    </xf>
    <xf numFmtId="4" fontId="8" fillId="0" borderId="0" xfId="52" applyNumberFormat="1" applyFont="1" applyAlignment="1">
      <alignment vertical="center"/>
      <protection/>
    </xf>
    <xf numFmtId="0" fontId="9" fillId="0" borderId="0" xfId="52" applyFont="1">
      <alignment/>
      <protection/>
    </xf>
    <xf numFmtId="0" fontId="4" fillId="0" borderId="0" xfId="52" applyAlignment="1">
      <alignment/>
      <protection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58" fillId="33" borderId="0" xfId="0" applyNumberFormat="1" applyFont="1" applyFill="1" applyAlignment="1" applyProtection="1" quotePrefix="1">
      <alignment horizontal="right"/>
      <protection hidden="1"/>
    </xf>
    <xf numFmtId="0" fontId="59" fillId="33" borderId="0" xfId="0" applyFont="1" applyFill="1" applyBorder="1" applyAlignment="1" applyProtection="1">
      <alignment horizontal="right"/>
      <protection hidden="1"/>
    </xf>
    <xf numFmtId="0" fontId="60" fillId="33" borderId="0" xfId="0" applyFont="1" applyFill="1" applyAlignment="1" applyProtection="1">
      <alignment vertical="top"/>
      <protection hidden="1"/>
    </xf>
    <xf numFmtId="0" fontId="61" fillId="33" borderId="0" xfId="0" applyFont="1" applyFill="1" applyBorder="1" applyAlignment="1" applyProtection="1">
      <alignment vertical="top"/>
      <protection hidden="1"/>
    </xf>
    <xf numFmtId="0" fontId="58" fillId="33" borderId="0" xfId="0" applyFont="1" applyFill="1" applyBorder="1" applyAlignment="1" applyProtection="1">
      <alignment vertical="top" wrapText="1"/>
      <protection hidden="1"/>
    </xf>
    <xf numFmtId="0" fontId="62" fillId="33" borderId="0" xfId="0" applyFont="1" applyFill="1" applyAlignment="1" applyProtection="1">
      <alignment/>
      <protection hidden="1"/>
    </xf>
    <xf numFmtId="0" fontId="62" fillId="33" borderId="0" xfId="0" applyFont="1" applyFill="1" applyBorder="1" applyAlignment="1" applyProtection="1">
      <alignment/>
      <protection hidden="1"/>
    </xf>
    <xf numFmtId="0" fontId="63" fillId="33" borderId="0" xfId="0" applyFont="1" applyFill="1" applyAlignment="1" applyProtection="1">
      <alignment/>
      <protection hidden="1"/>
    </xf>
    <xf numFmtId="0" fontId="64" fillId="33" borderId="0" xfId="0" applyFont="1" applyFill="1" applyAlignment="1" applyProtection="1">
      <alignment vertical="center"/>
      <protection hidden="1"/>
    </xf>
    <xf numFmtId="0" fontId="58" fillId="0" borderId="0" xfId="0" applyFont="1" applyAlignment="1" applyProtection="1">
      <alignment/>
      <protection hidden="1" locked="0"/>
    </xf>
    <xf numFmtId="0" fontId="62" fillId="33" borderId="0" xfId="0" applyFont="1" applyFill="1" applyAlignment="1" applyProtection="1">
      <alignment/>
      <protection hidden="1" locked="0"/>
    </xf>
    <xf numFmtId="0" fontId="62" fillId="33" borderId="0" xfId="0" applyFont="1" applyFill="1" applyBorder="1" applyAlignment="1" applyProtection="1">
      <alignment/>
      <protection hidden="1" locked="0"/>
    </xf>
    <xf numFmtId="0" fontId="58" fillId="0" borderId="0" xfId="0" applyFont="1" applyAlignment="1" applyProtection="1">
      <alignment/>
      <protection hidden="1" locked="0"/>
    </xf>
    <xf numFmtId="0" fontId="58" fillId="33" borderId="0" xfId="0" applyFont="1" applyFill="1" applyAlignment="1" applyProtection="1">
      <alignment/>
      <protection hidden="1" locked="0"/>
    </xf>
    <xf numFmtId="0" fontId="58" fillId="0" borderId="0" xfId="0" applyFont="1" applyAlignment="1" applyProtection="1">
      <alignment vertical="center"/>
      <protection hidden="1" locked="0"/>
    </xf>
    <xf numFmtId="0" fontId="62" fillId="33" borderId="0" xfId="0" applyFont="1" applyFill="1" applyAlignment="1" applyProtection="1">
      <alignment horizontal="left" wrapText="1"/>
      <protection hidden="1" locked="0"/>
    </xf>
    <xf numFmtId="0" fontId="61" fillId="0" borderId="0" xfId="0" applyFont="1" applyAlignment="1" applyProtection="1">
      <alignment/>
      <protection hidden="1" locked="0"/>
    </xf>
    <xf numFmtId="0" fontId="62" fillId="33" borderId="0" xfId="0" applyFont="1" applyFill="1" applyBorder="1" applyAlignment="1" applyProtection="1">
      <alignment wrapText="1"/>
      <protection hidden="1" locked="0"/>
    </xf>
    <xf numFmtId="0" fontId="63" fillId="33" borderId="0" xfId="0" applyFont="1" applyFill="1" applyAlignment="1" applyProtection="1">
      <alignment/>
      <protection hidden="1" locked="0"/>
    </xf>
    <xf numFmtId="0" fontId="63" fillId="0" borderId="0" xfId="0" applyFont="1" applyAlignment="1" applyProtection="1">
      <alignment/>
      <protection hidden="1" locked="0"/>
    </xf>
    <xf numFmtId="0" fontId="58" fillId="0" borderId="0" xfId="0" applyFont="1" applyBorder="1" applyAlignment="1" applyProtection="1">
      <alignment/>
      <protection hidden="1" locked="0"/>
    </xf>
    <xf numFmtId="0" fontId="62" fillId="33" borderId="0" xfId="0" applyFont="1" applyFill="1" applyBorder="1" applyAlignment="1" applyProtection="1">
      <alignment vertical="top" wrapText="1"/>
      <protection hidden="1" locked="0"/>
    </xf>
    <xf numFmtId="0" fontId="58" fillId="33" borderId="10" xfId="0" applyFont="1" applyFill="1" applyBorder="1" applyAlignment="1" applyProtection="1">
      <alignment/>
      <protection hidden="1"/>
    </xf>
    <xf numFmtId="14" fontId="59" fillId="33" borderId="0" xfId="0" applyNumberFormat="1" applyFont="1" applyFill="1" applyBorder="1" applyAlignment="1" applyProtection="1">
      <alignment horizontal="center" wrapText="1"/>
      <protection hidden="1"/>
    </xf>
    <xf numFmtId="49" fontId="59" fillId="33" borderId="0" xfId="0" applyNumberFormat="1" applyFont="1" applyFill="1" applyBorder="1" applyAlignment="1" applyProtection="1">
      <alignment horizontal="right"/>
      <protection hidden="1"/>
    </xf>
    <xf numFmtId="0" fontId="62" fillId="33" borderId="0" xfId="0" applyFont="1" applyFill="1" applyAlignment="1" applyProtection="1">
      <alignment horizontal="left" vertical="top" wrapText="1"/>
      <protection hidden="1" locked="0"/>
    </xf>
    <xf numFmtId="0" fontId="58" fillId="0" borderId="0" xfId="0" applyFont="1" applyAlignment="1" applyProtection="1">
      <alignment vertical="top"/>
      <protection hidden="1" locked="0"/>
    </xf>
    <xf numFmtId="2" fontId="58" fillId="33" borderId="0" xfId="0" applyNumberFormat="1" applyFont="1" applyFill="1" applyAlignment="1" applyProtection="1">
      <alignment/>
      <protection hidden="1"/>
    </xf>
    <xf numFmtId="0" fontId="62" fillId="33" borderId="0" xfId="0" applyFont="1" applyFill="1" applyBorder="1" applyAlignment="1" applyProtection="1">
      <alignment horizontal="left" wrapText="1"/>
      <protection hidden="1"/>
    </xf>
    <xf numFmtId="0" fontId="62" fillId="33" borderId="0" xfId="0" applyFont="1" applyFill="1" applyAlignment="1" applyProtection="1">
      <alignment wrapText="1"/>
      <protection hidden="1"/>
    </xf>
    <xf numFmtId="0" fontId="65" fillId="33" borderId="0" xfId="0" applyFont="1" applyFill="1" applyAlignment="1" applyProtection="1">
      <alignment horizontal="center" wrapText="1"/>
      <protection hidden="1"/>
    </xf>
    <xf numFmtId="0" fontId="66" fillId="33" borderId="0" xfId="0" applyFont="1" applyFill="1" applyAlignment="1" applyProtection="1">
      <alignment vertical="top"/>
      <protection hidden="1"/>
    </xf>
    <xf numFmtId="0" fontId="64" fillId="33" borderId="0" xfId="0" applyFont="1" applyFill="1" applyAlignment="1" applyProtection="1">
      <alignment vertical="center"/>
      <protection hidden="1" locked="0"/>
    </xf>
    <xf numFmtId="0" fontId="61" fillId="33" borderId="0" xfId="0" applyFont="1" applyFill="1" applyAlignment="1" applyProtection="1">
      <alignment horizontal="center" wrapText="1"/>
      <protection hidden="1"/>
    </xf>
    <xf numFmtId="0" fontId="61" fillId="33" borderId="0" xfId="0" applyFont="1" applyFill="1" applyBorder="1" applyAlignment="1" applyProtection="1">
      <alignment wrapText="1"/>
      <protection hidden="1"/>
    </xf>
    <xf numFmtId="0" fontId="62" fillId="33" borderId="0" xfId="0" applyFont="1" applyFill="1" applyAlignment="1" applyProtection="1">
      <alignment vertical="top" wrapText="1"/>
      <protection hidden="1"/>
    </xf>
    <xf numFmtId="0" fontId="58" fillId="0" borderId="0" xfId="0" applyFont="1" applyAlignment="1" applyProtection="1">
      <alignment/>
      <protection hidden="1"/>
    </xf>
    <xf numFmtId="0" fontId="59" fillId="0" borderId="10" xfId="0" applyFont="1" applyBorder="1" applyAlignment="1" applyProtection="1">
      <alignment horizontal="left"/>
      <protection hidden="1"/>
    </xf>
    <xf numFmtId="0" fontId="59" fillId="33" borderId="0" xfId="0" applyFont="1" applyFill="1" applyBorder="1" applyAlignment="1" applyProtection="1">
      <alignment horizontal="center" wrapText="1"/>
      <protection hidden="1"/>
    </xf>
    <xf numFmtId="49" fontId="58" fillId="33" borderId="0" xfId="0" applyNumberFormat="1" applyFont="1" applyFill="1" applyAlignment="1" applyProtection="1">
      <alignment/>
      <protection hidden="1"/>
    </xf>
    <xf numFmtId="0" fontId="59" fillId="33" borderId="11" xfId="0" applyFont="1" applyFill="1" applyBorder="1" applyAlignment="1" applyProtection="1">
      <alignment/>
      <protection hidden="1"/>
    </xf>
    <xf numFmtId="0" fontId="62" fillId="33" borderId="0" xfId="0" applyFont="1" applyFill="1" applyBorder="1" applyAlignment="1" applyProtection="1">
      <alignment horizontal="left" wrapText="1"/>
      <protection hidden="1"/>
    </xf>
    <xf numFmtId="0" fontId="58" fillId="33" borderId="0" xfId="0" applyFont="1" applyFill="1" applyAlignment="1" applyProtection="1">
      <alignment horizontal="left" wrapText="1"/>
      <protection hidden="1"/>
    </xf>
    <xf numFmtId="0" fontId="62" fillId="33" borderId="0" xfId="0" applyFont="1" applyFill="1" applyAlignment="1" applyProtection="1">
      <alignment vertical="top"/>
      <protection hidden="1"/>
    </xf>
    <xf numFmtId="0" fontId="62" fillId="33" borderId="0" xfId="0" applyFont="1" applyFill="1" applyBorder="1" applyAlignment="1" applyProtection="1">
      <alignment vertical="top"/>
      <protection hidden="1"/>
    </xf>
    <xf numFmtId="9" fontId="62" fillId="33" borderId="0" xfId="56" applyFont="1" applyFill="1" applyAlignment="1" applyProtection="1">
      <alignment/>
      <protection hidden="1" locked="0"/>
    </xf>
    <xf numFmtId="9" fontId="58" fillId="0" borderId="0" xfId="56" applyFont="1" applyAlignment="1" applyProtection="1">
      <alignment/>
      <protection hidden="1" locked="0"/>
    </xf>
    <xf numFmtId="0" fontId="67" fillId="33" borderId="0" xfId="0" applyFont="1" applyFill="1" applyAlignment="1" applyProtection="1">
      <alignment/>
      <protection hidden="1"/>
    </xf>
    <xf numFmtId="0" fontId="58" fillId="0" borderId="0" xfId="0" applyFont="1" applyBorder="1" applyAlignment="1" applyProtection="1">
      <alignment/>
      <protection hidden="1"/>
    </xf>
    <xf numFmtId="0" fontId="58" fillId="33" borderId="11" xfId="0" applyFont="1" applyFill="1" applyBorder="1" applyAlignment="1" applyProtection="1">
      <alignment/>
      <protection hidden="1"/>
    </xf>
    <xf numFmtId="0" fontId="58" fillId="0" borderId="10" xfId="0" applyFont="1" applyBorder="1" applyAlignment="1" applyProtection="1">
      <alignment/>
      <protection hidden="1"/>
    </xf>
    <xf numFmtId="9" fontId="58" fillId="0" borderId="0" xfId="56" applyFont="1" applyAlignment="1" applyProtection="1">
      <alignment vertical="top"/>
      <protection hidden="1" locked="0"/>
    </xf>
    <xf numFmtId="0" fontId="59" fillId="33" borderId="0" xfId="0" applyFont="1" applyFill="1" applyAlignment="1" applyProtection="1">
      <alignment horizontal="right"/>
      <protection hidden="1"/>
    </xf>
    <xf numFmtId="0" fontId="59" fillId="33" borderId="0" xfId="0" applyFont="1" applyFill="1" applyAlignment="1" applyProtection="1">
      <alignment horizontal="left" vertical="top"/>
      <protection hidden="1"/>
    </xf>
    <xf numFmtId="0" fontId="62" fillId="33" borderId="0" xfId="0" applyFont="1" applyFill="1" applyAlignment="1" applyProtection="1">
      <alignment horizontal="left" vertical="top" wrapText="1"/>
      <protection hidden="1"/>
    </xf>
    <xf numFmtId="0" fontId="58" fillId="0" borderId="0" xfId="0" applyFont="1" applyBorder="1" applyAlignment="1" applyProtection="1">
      <alignment wrapText="1"/>
      <protection hidden="1" locked="0"/>
    </xf>
    <xf numFmtId="0" fontId="68" fillId="34" borderId="0" xfId="0" applyFont="1" applyFill="1" applyBorder="1" applyAlignment="1">
      <alignment horizontal="left" vertical="top" wrapText="1"/>
    </xf>
    <xf numFmtId="0" fontId="58" fillId="0" borderId="0" xfId="0" applyFont="1" applyBorder="1" applyAlignment="1" applyProtection="1">
      <alignment horizontal="left" vertical="top" wrapText="1"/>
      <protection hidden="1" locked="0"/>
    </xf>
    <xf numFmtId="0" fontId="58" fillId="0" borderId="0" xfId="0" applyFont="1" applyBorder="1" applyAlignment="1" applyProtection="1">
      <alignment vertical="top" wrapText="1"/>
      <protection hidden="1" locked="0"/>
    </xf>
    <xf numFmtId="0" fontId="68" fillId="0" borderId="0" xfId="0" applyFont="1" applyBorder="1" applyAlignment="1">
      <alignment horizontal="left" vertical="top" wrapText="1"/>
    </xf>
    <xf numFmtId="0" fontId="58" fillId="0" borderId="0" xfId="0" applyFont="1" applyBorder="1" applyAlignment="1" applyProtection="1">
      <alignment horizontal="left" vertical="top"/>
      <protection hidden="1" locked="0"/>
    </xf>
    <xf numFmtId="0" fontId="62" fillId="33" borderId="0" xfId="0" applyFont="1" applyFill="1" applyAlignment="1" applyProtection="1">
      <alignment horizontal="left" wrapText="1"/>
      <protection hidden="1"/>
    </xf>
    <xf numFmtId="0" fontId="62" fillId="33" borderId="0" xfId="0" applyFont="1" applyFill="1" applyAlignment="1" applyProtection="1">
      <alignment horizontal="left" vertical="top" wrapText="1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0" fontId="62" fillId="33" borderId="0" xfId="0" applyFont="1" applyFill="1" applyBorder="1" applyAlignment="1" applyProtection="1">
      <alignment horizontal="left" vertical="top" wrapText="1"/>
      <protection hidden="1"/>
    </xf>
    <xf numFmtId="0" fontId="60" fillId="33" borderId="12" xfId="0" applyFont="1" applyFill="1" applyBorder="1" applyAlignment="1" applyProtection="1">
      <alignment horizontal="left" vertical="top"/>
      <protection hidden="1"/>
    </xf>
    <xf numFmtId="0" fontId="67" fillId="33" borderId="13" xfId="0" applyFont="1" applyFill="1" applyBorder="1" applyAlignment="1" applyProtection="1">
      <alignment horizontal="center" vertical="top" wrapText="1"/>
      <protection hidden="1"/>
    </xf>
    <xf numFmtId="0" fontId="62" fillId="35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10" xfId="0" applyFont="1" applyFill="1" applyBorder="1" applyAlignment="1" applyProtection="1">
      <alignment horizontal="center" wrapText="1"/>
      <protection hidden="1"/>
    </xf>
    <xf numFmtId="0" fontId="69" fillId="0" borderId="0" xfId="0" applyFont="1" applyBorder="1" applyAlignment="1" applyProtection="1">
      <alignment horizontal="left" vertical="center"/>
      <protection hidden="1"/>
    </xf>
    <xf numFmtId="0" fontId="58" fillId="33" borderId="10" xfId="0" applyFont="1" applyFill="1" applyBorder="1" applyAlignment="1" applyProtection="1">
      <alignment horizontal="left" vertical="top"/>
      <protection hidden="1"/>
    </xf>
    <xf numFmtId="0" fontId="60" fillId="33" borderId="0" xfId="0" applyNumberFormat="1" applyFont="1" applyFill="1" applyBorder="1" applyAlignment="1" applyProtection="1">
      <alignment horizontal="left" vertical="top" wrapText="1"/>
      <protection hidden="1"/>
    </xf>
    <xf numFmtId="0" fontId="59" fillId="0" borderId="10" xfId="0" applyFont="1" applyFill="1" applyBorder="1" applyAlignment="1" applyProtection="1">
      <alignment horizontal="right"/>
      <protection hidden="1"/>
    </xf>
    <xf numFmtId="49" fontId="58" fillId="33" borderId="14" xfId="0" applyNumberFormat="1" applyFont="1" applyFill="1" applyBorder="1" applyAlignment="1" applyProtection="1">
      <alignment horizontal="center" vertical="center"/>
      <protection hidden="1"/>
    </xf>
    <xf numFmtId="49" fontId="58" fillId="33" borderId="15" xfId="0" applyNumberFormat="1" applyFont="1" applyFill="1" applyBorder="1" applyAlignment="1" applyProtection="1">
      <alignment horizontal="center" vertical="center"/>
      <protection hidden="1"/>
    </xf>
    <xf numFmtId="49" fontId="58" fillId="33" borderId="16" xfId="0" applyNumberFormat="1" applyFont="1" applyFill="1" applyBorder="1" applyAlignment="1" applyProtection="1">
      <alignment horizontal="center" vertical="center"/>
      <protection hidden="1"/>
    </xf>
    <xf numFmtId="2" fontId="61" fillId="33" borderId="17" xfId="0" applyNumberFormat="1" applyFont="1" applyFill="1" applyBorder="1" applyAlignment="1" applyProtection="1">
      <alignment horizontal="center" vertical="center"/>
      <protection hidden="1"/>
    </xf>
    <xf numFmtId="2" fontId="61" fillId="33" borderId="18" xfId="0" applyNumberFormat="1" applyFont="1" applyFill="1" applyBorder="1" applyAlignment="1" applyProtection="1">
      <alignment horizontal="center" vertical="center"/>
      <protection hidden="1"/>
    </xf>
    <xf numFmtId="0" fontId="61" fillId="33" borderId="0" xfId="0" applyFont="1" applyFill="1" applyBorder="1" applyAlignment="1" applyProtection="1">
      <alignment horizontal="center"/>
      <protection hidden="1"/>
    </xf>
    <xf numFmtId="0" fontId="70" fillId="33" borderId="10" xfId="0" applyFont="1" applyFill="1" applyBorder="1" applyAlignment="1" applyProtection="1">
      <alignment horizontal="center"/>
      <protection hidden="1" locked="0"/>
    </xf>
    <xf numFmtId="0" fontId="62" fillId="35" borderId="10" xfId="0" applyFont="1" applyFill="1" applyBorder="1" applyAlignment="1" applyProtection="1">
      <alignment horizontal="left" wrapText="1"/>
      <protection hidden="1" locked="0"/>
    </xf>
    <xf numFmtId="0" fontId="62" fillId="33" borderId="0" xfId="0" applyFont="1" applyFill="1" applyAlignment="1" applyProtection="1">
      <alignment horizontal="left" wrapText="1"/>
      <protection hidden="1"/>
    </xf>
    <xf numFmtId="0" fontId="62" fillId="33" borderId="0" xfId="0" applyFont="1" applyFill="1" applyBorder="1" applyAlignment="1" applyProtection="1">
      <alignment horizontal="left" wrapText="1"/>
      <protection hidden="1"/>
    </xf>
    <xf numFmtId="0" fontId="65" fillId="33" borderId="0" xfId="0" applyFont="1" applyFill="1" applyAlignment="1" applyProtection="1">
      <alignment horizontal="center"/>
      <protection hidden="1"/>
    </xf>
    <xf numFmtId="0" fontId="62" fillId="0" borderId="0" xfId="0" applyFont="1" applyFill="1" applyAlignment="1" applyProtection="1">
      <alignment horizontal="left" vertical="top" wrapText="1"/>
      <protection hidden="1"/>
    </xf>
    <xf numFmtId="0" fontId="65" fillId="33" borderId="0" xfId="0" applyFont="1" applyFill="1" applyAlignment="1" applyProtection="1">
      <alignment horizontal="center" wrapText="1"/>
      <protection hidden="1"/>
    </xf>
    <xf numFmtId="0" fontId="62" fillId="35" borderId="10" xfId="0" applyFont="1" applyFill="1" applyBorder="1" applyAlignment="1" applyProtection="1">
      <alignment horizontal="left" vertical="top" wrapText="1"/>
      <protection hidden="1" locked="0"/>
    </xf>
    <xf numFmtId="0" fontId="59" fillId="33" borderId="0" xfId="0" applyFont="1" applyFill="1" applyBorder="1" applyAlignment="1" applyProtection="1">
      <alignment horizontal="left" vertical="top" wrapText="1"/>
      <protection hidden="1"/>
    </xf>
    <xf numFmtId="0" fontId="59" fillId="33" borderId="0" xfId="0" applyFont="1" applyFill="1" applyAlignment="1" applyProtection="1">
      <alignment horizontal="center" vertical="top"/>
      <protection hidden="1"/>
    </xf>
    <xf numFmtId="0" fontId="58" fillId="33" borderId="0" xfId="0" applyFont="1" applyFill="1" applyAlignment="1" applyProtection="1">
      <alignment horizontal="right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61" fillId="33" borderId="0" xfId="0" applyFont="1" applyFill="1" applyBorder="1" applyAlignment="1" applyProtection="1">
      <alignment horizontal="left" vertical="top" wrapText="1"/>
      <protection hidden="1"/>
    </xf>
    <xf numFmtId="0" fontId="58" fillId="33" borderId="19" xfId="0" applyFont="1" applyFill="1" applyBorder="1" applyAlignment="1" applyProtection="1">
      <alignment horizontal="left" vertical="top" wrapText="1"/>
      <protection hidden="1"/>
    </xf>
    <xf numFmtId="0" fontId="58" fillId="33" borderId="15" xfId="0" applyFont="1" applyFill="1" applyBorder="1" applyAlignment="1" applyProtection="1">
      <alignment horizontal="left" vertical="top" wrapText="1"/>
      <protection hidden="1"/>
    </xf>
    <xf numFmtId="0" fontId="58" fillId="33" borderId="16" xfId="0" applyFont="1" applyFill="1" applyBorder="1" applyAlignment="1" applyProtection="1">
      <alignment horizontal="left" vertical="top" wrapText="1"/>
      <protection hidden="1"/>
    </xf>
    <xf numFmtId="0" fontId="61" fillId="33" borderId="19" xfId="0" applyFont="1" applyFill="1" applyBorder="1" applyAlignment="1" applyProtection="1">
      <alignment horizontal="center" vertical="center"/>
      <protection hidden="1"/>
    </xf>
    <xf numFmtId="0" fontId="61" fillId="33" borderId="15" xfId="0" applyFont="1" applyFill="1" applyBorder="1" applyAlignment="1" applyProtection="1">
      <alignment horizontal="center" vertical="center"/>
      <protection hidden="1"/>
    </xf>
    <xf numFmtId="0" fontId="61" fillId="33" borderId="16" xfId="0" applyFont="1" applyFill="1" applyBorder="1" applyAlignment="1" applyProtection="1">
      <alignment horizontal="center" vertical="center"/>
      <protection hidden="1"/>
    </xf>
    <xf numFmtId="0" fontId="58" fillId="33" borderId="0" xfId="0" applyFont="1" applyFill="1" applyAlignment="1" applyProtection="1">
      <alignment horizontal="justify" wrapText="1"/>
      <protection hidden="1"/>
    </xf>
    <xf numFmtId="0" fontId="59" fillId="0" borderId="10" xfId="0" applyFont="1" applyFill="1" applyBorder="1" applyAlignment="1" applyProtection="1">
      <alignment horizontal="center"/>
      <protection hidden="1"/>
    </xf>
    <xf numFmtId="0" fontId="59" fillId="33" borderId="10" xfId="0" applyFont="1" applyFill="1" applyBorder="1" applyAlignment="1" applyProtection="1">
      <alignment horizontal="center"/>
      <protection hidden="1"/>
    </xf>
    <xf numFmtId="0" fontId="67" fillId="33" borderId="20" xfId="0" applyFont="1" applyFill="1" applyBorder="1" applyAlignment="1" applyProtection="1">
      <alignment horizontal="center" vertical="center" wrapText="1"/>
      <protection hidden="1"/>
    </xf>
    <xf numFmtId="0" fontId="67" fillId="33" borderId="21" xfId="0" applyFont="1" applyFill="1" applyBorder="1" applyAlignment="1" applyProtection="1">
      <alignment horizontal="center" vertical="center" wrapText="1"/>
      <protection hidden="1"/>
    </xf>
    <xf numFmtId="0" fontId="67" fillId="33" borderId="22" xfId="0" applyFont="1" applyFill="1" applyBorder="1" applyAlignment="1" applyProtection="1">
      <alignment horizontal="center" vertical="center" wrapText="1"/>
      <protection hidden="1"/>
    </xf>
    <xf numFmtId="0" fontId="67" fillId="33" borderId="23" xfId="0" applyFont="1" applyFill="1" applyBorder="1" applyAlignment="1" applyProtection="1">
      <alignment horizontal="center" vertical="top" wrapText="1"/>
      <protection hidden="1"/>
    </xf>
    <xf numFmtId="0" fontId="67" fillId="33" borderId="24" xfId="0" applyFont="1" applyFill="1" applyBorder="1" applyAlignment="1" applyProtection="1">
      <alignment horizontal="center" vertical="top" wrapText="1"/>
      <protection hidden="1"/>
    </xf>
    <xf numFmtId="0" fontId="67" fillId="33" borderId="25" xfId="0" applyFont="1" applyFill="1" applyBorder="1" applyAlignment="1" applyProtection="1">
      <alignment horizontal="center" vertical="top" wrapText="1"/>
      <protection hidden="1"/>
    </xf>
    <xf numFmtId="0" fontId="67" fillId="33" borderId="26" xfId="0" applyFont="1" applyFill="1" applyBorder="1" applyAlignment="1" applyProtection="1">
      <alignment horizontal="center" vertical="top" wrapText="1"/>
      <protection hidden="1"/>
    </xf>
    <xf numFmtId="0" fontId="58" fillId="33" borderId="0" xfId="0" applyFont="1" applyFill="1" applyBorder="1" applyAlignment="1" applyProtection="1">
      <alignment horizontal="left" vertical="top"/>
      <protection hidden="1"/>
    </xf>
    <xf numFmtId="0" fontId="62" fillId="33" borderId="10" xfId="0" applyFont="1" applyFill="1" applyBorder="1" applyAlignment="1" applyProtection="1">
      <alignment horizontal="center"/>
      <protection hidden="1" locked="0"/>
    </xf>
    <xf numFmtId="0" fontId="71" fillId="35" borderId="0" xfId="0" applyFont="1" applyFill="1" applyBorder="1" applyAlignment="1" applyProtection="1">
      <alignment horizontal="left" wrapText="1"/>
      <protection hidden="1" locked="0"/>
    </xf>
    <xf numFmtId="0" fontId="67" fillId="33" borderId="27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Border="1" applyAlignment="1" applyProtection="1">
      <alignment horizontal="center" vertical="top"/>
      <protection hidden="1" locked="0"/>
    </xf>
    <xf numFmtId="2" fontId="67" fillId="33" borderId="27" xfId="0" applyNumberFormat="1" applyFont="1" applyFill="1" applyBorder="1" applyAlignment="1" applyProtection="1">
      <alignment horizontal="center" vertical="center"/>
      <protection hidden="1"/>
    </xf>
    <xf numFmtId="0" fontId="70" fillId="35" borderId="10" xfId="0" applyFont="1" applyFill="1" applyBorder="1" applyAlignment="1" applyProtection="1">
      <alignment horizontal="center"/>
      <protection hidden="1" locked="0"/>
    </xf>
    <xf numFmtId="0" fontId="67" fillId="33" borderId="27" xfId="0" applyFont="1" applyFill="1" applyBorder="1" applyAlignment="1" applyProtection="1">
      <alignment horizontal="center" vertical="center"/>
      <protection hidden="1"/>
    </xf>
    <xf numFmtId="0" fontId="67" fillId="33" borderId="23" xfId="0" applyFont="1" applyFill="1" applyBorder="1" applyAlignment="1" applyProtection="1">
      <alignment horizontal="center" vertical="center"/>
      <protection hidden="1"/>
    </xf>
    <xf numFmtId="0" fontId="67" fillId="33" borderId="24" xfId="0" applyFont="1" applyFill="1" applyBorder="1" applyAlignment="1" applyProtection="1">
      <alignment horizontal="center" vertical="center"/>
      <protection hidden="1"/>
    </xf>
    <xf numFmtId="0" fontId="67" fillId="33" borderId="25" xfId="0" applyFont="1" applyFill="1" applyBorder="1" applyAlignment="1" applyProtection="1">
      <alignment horizontal="center" vertical="center"/>
      <protection hidden="1"/>
    </xf>
    <xf numFmtId="2" fontId="70" fillId="33" borderId="28" xfId="0" applyNumberFormat="1" applyFont="1" applyFill="1" applyBorder="1" applyAlignment="1" applyProtection="1">
      <alignment horizontal="center"/>
      <protection hidden="1"/>
    </xf>
    <xf numFmtId="0" fontId="60" fillId="0" borderId="10" xfId="0" applyFont="1" applyFill="1" applyBorder="1" applyAlignment="1" applyProtection="1">
      <alignment horizontal="left" vertical="top" wrapText="1"/>
      <protection hidden="1"/>
    </xf>
    <xf numFmtId="0" fontId="58" fillId="33" borderId="0" xfId="0" applyFont="1" applyFill="1" applyAlignment="1" applyProtection="1">
      <alignment horizontal="left"/>
      <protection hidden="1"/>
    </xf>
    <xf numFmtId="0" fontId="58" fillId="33" borderId="10" xfId="0" applyFont="1" applyFill="1" applyBorder="1" applyAlignment="1" applyProtection="1">
      <alignment horizontal="center" wrapText="1"/>
      <protection hidden="1"/>
    </xf>
    <xf numFmtId="0" fontId="60" fillId="33" borderId="10" xfId="0" applyFont="1" applyFill="1" applyBorder="1" applyAlignment="1" applyProtection="1">
      <alignment horizontal="right" wrapText="1"/>
      <protection hidden="1"/>
    </xf>
    <xf numFmtId="0" fontId="58" fillId="0" borderId="10" xfId="0" applyFont="1" applyBorder="1" applyAlignment="1" applyProtection="1">
      <alignment horizontal="center"/>
      <protection hidden="1"/>
    </xf>
    <xf numFmtId="49" fontId="70" fillId="0" borderId="10" xfId="0" applyNumberFormat="1" applyFont="1" applyFill="1" applyBorder="1" applyAlignment="1" applyProtection="1">
      <alignment horizontal="right"/>
      <protection hidden="1" locked="0"/>
    </xf>
    <xf numFmtId="0" fontId="62" fillId="33" borderId="10" xfId="0" applyFont="1" applyFill="1" applyBorder="1" applyAlignment="1" applyProtection="1">
      <alignment horizontal="left" wrapText="1"/>
      <protection hidden="1"/>
    </xf>
    <xf numFmtId="0" fontId="65" fillId="33" borderId="10" xfId="0" applyFont="1" applyFill="1" applyBorder="1" applyAlignment="1" applyProtection="1" quotePrefix="1">
      <alignment horizontal="left"/>
      <protection hidden="1"/>
    </xf>
    <xf numFmtId="0" fontId="65" fillId="33" borderId="10" xfId="0" applyFont="1" applyFill="1" applyBorder="1" applyAlignment="1" applyProtection="1">
      <alignment horizontal="left"/>
      <protection hidden="1"/>
    </xf>
    <xf numFmtId="0" fontId="72" fillId="0" borderId="12" xfId="0" applyFont="1" applyBorder="1" applyAlignment="1" applyProtection="1">
      <alignment horizontal="center"/>
      <protection hidden="1"/>
    </xf>
    <xf numFmtId="0" fontId="73" fillId="0" borderId="0" xfId="0" applyFont="1" applyAlignment="1" applyProtection="1">
      <alignment horizontal="left" vertical="top" wrapText="1"/>
      <protection hidden="1"/>
    </xf>
    <xf numFmtId="14" fontId="58" fillId="33" borderId="10" xfId="0" applyNumberFormat="1" applyFont="1" applyFill="1" applyBorder="1" applyAlignment="1" applyProtection="1">
      <alignment horizontal="center" wrapText="1"/>
      <protection hidden="1"/>
    </xf>
    <xf numFmtId="0" fontId="58" fillId="33" borderId="0" xfId="0" applyFont="1" applyFill="1" applyAlignment="1" applyProtection="1">
      <alignment horizontal="left" wrapText="1"/>
      <protection hidden="1"/>
    </xf>
    <xf numFmtId="49" fontId="59" fillId="33" borderId="10" xfId="0" applyNumberFormat="1" applyFont="1" applyFill="1" applyBorder="1" applyAlignment="1" applyProtection="1">
      <alignment horizontal="right"/>
      <protection hidden="1"/>
    </xf>
    <xf numFmtId="0" fontId="62" fillId="33" borderId="10" xfId="0" applyFont="1" applyFill="1" applyBorder="1" applyAlignment="1" applyProtection="1">
      <alignment horizontal="center"/>
      <protection hidden="1"/>
    </xf>
    <xf numFmtId="0" fontId="58" fillId="33" borderId="0" xfId="0" applyFont="1" applyFill="1" applyAlignment="1" applyProtection="1">
      <alignment horizontal="center"/>
      <protection hidden="1"/>
    </xf>
    <xf numFmtId="0" fontId="67" fillId="33" borderId="29" xfId="0" applyFont="1" applyFill="1" applyBorder="1" applyAlignment="1" applyProtection="1">
      <alignment horizontal="center" vertical="center"/>
      <protection hidden="1"/>
    </xf>
    <xf numFmtId="0" fontId="67" fillId="33" borderId="21" xfId="0" applyFont="1" applyFill="1" applyBorder="1" applyAlignment="1" applyProtection="1">
      <alignment horizontal="center" vertical="center"/>
      <protection hidden="1"/>
    </xf>
    <xf numFmtId="0" fontId="67" fillId="33" borderId="22" xfId="0" applyFont="1" applyFill="1" applyBorder="1" applyAlignment="1" applyProtection="1">
      <alignment horizontal="center" vertical="center"/>
      <protection hidden="1"/>
    </xf>
    <xf numFmtId="0" fontId="71" fillId="35" borderId="10" xfId="56" applyNumberFormat="1" applyFont="1" applyFill="1" applyBorder="1" applyAlignment="1" applyProtection="1">
      <alignment horizontal="left" wrapText="1"/>
      <protection hidden="1" locked="0"/>
    </xf>
    <xf numFmtId="0" fontId="60" fillId="33" borderId="27" xfId="0" applyFont="1" applyFill="1" applyBorder="1" applyAlignment="1" applyProtection="1">
      <alignment horizontal="justify" vertical="center" wrapText="1"/>
      <protection hidden="1"/>
    </xf>
    <xf numFmtId="0" fontId="58" fillId="33" borderId="0" xfId="0" applyFont="1" applyFill="1" applyAlignment="1" applyProtection="1">
      <alignment horizontal="left" vertical="top" wrapText="1"/>
      <protection hidden="1"/>
    </xf>
    <xf numFmtId="0" fontId="59" fillId="33" borderId="11" xfId="0" applyFont="1" applyFill="1" applyBorder="1" applyAlignment="1" applyProtection="1">
      <alignment horizontal="left"/>
      <protection hidden="1"/>
    </xf>
    <xf numFmtId="0" fontId="62" fillId="33" borderId="0" xfId="0" applyFont="1" applyFill="1" applyAlignment="1" applyProtection="1">
      <alignment horizontal="center" wrapText="1"/>
      <protection hidden="1"/>
    </xf>
    <xf numFmtId="0" fontId="73" fillId="0" borderId="0" xfId="0" applyFont="1" applyAlignment="1" applyProtection="1">
      <alignment horizontal="center" wrapText="1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67" fillId="33" borderId="13" xfId="0" applyFont="1" applyFill="1" applyBorder="1" applyAlignment="1" applyProtection="1">
      <alignment horizontal="center" vertical="center" wrapText="1"/>
      <protection hidden="1"/>
    </xf>
    <xf numFmtId="0" fontId="67" fillId="33" borderId="23" xfId="0" applyFont="1" applyFill="1" applyBorder="1" applyAlignment="1" applyProtection="1">
      <alignment horizontal="center" vertical="center" wrapText="1"/>
      <protection hidden="1"/>
    </xf>
    <xf numFmtId="0" fontId="67" fillId="33" borderId="24" xfId="0" applyFont="1" applyFill="1" applyBorder="1" applyAlignment="1" applyProtection="1">
      <alignment horizontal="center" vertical="center" wrapText="1"/>
      <protection hidden="1"/>
    </xf>
    <xf numFmtId="0" fontId="67" fillId="33" borderId="25" xfId="0" applyFont="1" applyFill="1" applyBorder="1" applyAlignment="1" applyProtection="1">
      <alignment horizontal="center" vertical="center" wrapText="1"/>
      <protection hidden="1"/>
    </xf>
    <xf numFmtId="0" fontId="60" fillId="33" borderId="12" xfId="0" applyFont="1" applyFill="1" applyBorder="1" applyAlignment="1" applyProtection="1">
      <alignment horizontal="center" vertical="top"/>
      <protection hidden="1"/>
    </xf>
    <xf numFmtId="0" fontId="67" fillId="0" borderId="0" xfId="0" applyFont="1" applyFill="1" applyBorder="1" applyAlignment="1" applyProtection="1">
      <alignment horizontal="left" wrapText="1"/>
      <protection hidden="1"/>
    </xf>
    <xf numFmtId="0" fontId="67" fillId="0" borderId="10" xfId="0" applyFont="1" applyFill="1" applyBorder="1" applyAlignment="1" applyProtection="1">
      <alignment horizontal="left" wrapText="1"/>
      <protection hidden="1"/>
    </xf>
    <xf numFmtId="0" fontId="59" fillId="33" borderId="0" xfId="0" applyFont="1" applyFill="1" applyBorder="1" applyAlignment="1" applyProtection="1">
      <alignment horizontal="left" wrapText="1"/>
      <protection hidden="1"/>
    </xf>
    <xf numFmtId="0" fontId="59" fillId="33" borderId="10" xfId="0" applyFont="1" applyFill="1" applyBorder="1" applyAlignment="1" applyProtection="1">
      <alignment horizontal="left"/>
      <protection hidden="1"/>
    </xf>
    <xf numFmtId="0" fontId="67" fillId="33" borderId="30" xfId="0" applyFont="1" applyFill="1" applyBorder="1" applyAlignment="1" applyProtection="1">
      <alignment horizontal="center" vertical="center" wrapText="1"/>
      <protection hidden="1"/>
    </xf>
    <xf numFmtId="0" fontId="58" fillId="33" borderId="10" xfId="0" applyFont="1" applyFill="1" applyBorder="1" applyAlignment="1" applyProtection="1">
      <alignment horizontal="left" wrapText="1"/>
      <protection hidden="1"/>
    </xf>
    <xf numFmtId="49" fontId="59" fillId="33" borderId="11" xfId="0" applyNumberFormat="1" applyFont="1" applyFill="1" applyBorder="1" applyAlignment="1" applyProtection="1">
      <alignment horizontal="right" wrapText="1"/>
      <protection hidden="1"/>
    </xf>
    <xf numFmtId="0" fontId="67" fillId="33" borderId="26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139</xdr:row>
      <xdr:rowOff>76200</xdr:rowOff>
    </xdr:from>
    <xdr:to>
      <xdr:col>8</xdr:col>
      <xdr:colOff>19050</xdr:colOff>
      <xdr:row>146</xdr:row>
      <xdr:rowOff>47625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44613">
          <a:off x="266700" y="37033200"/>
          <a:ext cx="1314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139</xdr:row>
      <xdr:rowOff>38100</xdr:rowOff>
    </xdr:from>
    <xdr:to>
      <xdr:col>30</xdr:col>
      <xdr:colOff>114300</xdr:colOff>
      <xdr:row>143</xdr:row>
      <xdr:rowOff>38100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6995100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9"/>
  <sheetViews>
    <sheetView tabSelected="1" view="pageLayout" zoomScaleNormal="115" zoomScaleSheetLayoutView="100" workbookViewId="0" topLeftCell="A1">
      <selection activeCell="A7" sqref="A7:AL7"/>
    </sheetView>
  </sheetViews>
  <sheetFormatPr defaultColWidth="2.28125" defaultRowHeight="15"/>
  <cols>
    <col min="1" max="1" width="7.421875" style="27" bestFit="1" customWidth="1"/>
    <col min="2" max="10" width="2.28125" style="27" customWidth="1"/>
    <col min="11" max="11" width="5.57421875" style="27" bestFit="1" customWidth="1"/>
    <col min="12" max="12" width="3.28125" style="27" bestFit="1" customWidth="1"/>
    <col min="13" max="14" width="2.28125" style="27" customWidth="1"/>
    <col min="15" max="15" width="2.00390625" style="27" customWidth="1"/>
    <col min="16" max="18" width="2.28125" style="27" customWidth="1"/>
    <col min="19" max="20" width="2.28125" style="38" customWidth="1"/>
    <col min="21" max="22" width="2.28125" style="27" customWidth="1"/>
    <col min="23" max="23" width="1.28515625" style="27" customWidth="1"/>
    <col min="24" max="26" width="2.28125" style="27" customWidth="1"/>
    <col min="27" max="27" width="3.421875" style="27" customWidth="1"/>
    <col min="28" max="28" width="2.28125" style="27" customWidth="1"/>
    <col min="29" max="29" width="1.421875" style="27" customWidth="1"/>
    <col min="30" max="30" width="2.28125" style="27" customWidth="1"/>
    <col min="31" max="31" width="2.8515625" style="27" customWidth="1"/>
    <col min="32" max="32" width="2.421875" style="27" customWidth="1"/>
    <col min="33" max="33" width="2.28125" style="27" customWidth="1"/>
    <col min="34" max="34" width="1.7109375" style="27" customWidth="1"/>
    <col min="35" max="35" width="3.421875" style="27" customWidth="1"/>
    <col min="36" max="36" width="3.00390625" style="27" customWidth="1"/>
    <col min="37" max="38" width="2.28125" style="27" customWidth="1"/>
    <col min="39" max="39" width="2.28125" style="31" customWidth="1"/>
    <col min="40" max="16384" width="2.28125" style="27" customWidth="1"/>
  </cols>
  <sheetData>
    <row r="1" spans="1:39" ht="24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96" t="s">
        <v>72</v>
      </c>
      <c r="Q1" s="96"/>
      <c r="R1" s="96"/>
      <c r="S1" s="96"/>
      <c r="T1" s="96"/>
      <c r="U1" s="96"/>
      <c r="V1" s="97"/>
      <c r="W1" s="97"/>
      <c r="X1" s="97"/>
      <c r="Y1" s="97"/>
      <c r="Z1" s="97"/>
      <c r="AA1" s="97"/>
      <c r="AB1" s="97"/>
      <c r="AC1" s="97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1:39" ht="24.75" customHeight="1">
      <c r="A2" s="163" t="s">
        <v>62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</row>
    <row r="3" spans="1:39" ht="16.5" customHeight="1">
      <c r="A3" s="81" t="s">
        <v>106</v>
      </c>
      <c r="B3" s="81"/>
      <c r="C3" s="8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145"/>
      <c r="AE3" s="145"/>
      <c r="AF3" s="145"/>
      <c r="AG3" s="145"/>
      <c r="AH3" s="145"/>
      <c r="AI3" s="145"/>
      <c r="AJ3" s="147" t="s">
        <v>102</v>
      </c>
      <c r="AK3" s="148"/>
      <c r="AL3" s="148"/>
      <c r="AM3" s="23"/>
    </row>
    <row r="4" spans="1:39" ht="27" customHeight="1">
      <c r="A4" s="102" t="s">
        <v>100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23"/>
    </row>
    <row r="5" spans="1:39" ht="26.25" customHeight="1">
      <c r="A5" s="82" t="s">
        <v>126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23"/>
    </row>
    <row r="6" spans="1:39" ht="12.75" customHeight="1">
      <c r="A6" s="82" t="str">
        <f>VLOOKUP($A$5,$A$174:$C$176,2,0)</f>
        <v> действующего на основании доверенности от 20.03.2024  № 37-03/2024 с одной стороны, и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23"/>
    </row>
    <row r="7" spans="1:41" s="64" customFormat="1" ht="18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63"/>
      <c r="AO7" s="69"/>
    </row>
    <row r="8" spans="1:39" ht="8.25" customHeight="1">
      <c r="A8" s="149" t="s">
        <v>98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28"/>
    </row>
    <row r="9" spans="1:39" ht="12.75" customHeight="1">
      <c r="A9" s="80" t="s">
        <v>23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28"/>
    </row>
    <row r="10" spans="1:39" ht="24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28"/>
    </row>
    <row r="11" spans="1:39" s="30" customFormat="1" ht="9.75" customHeight="1">
      <c r="A11" s="149" t="s">
        <v>99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28"/>
    </row>
    <row r="12" spans="1:39" s="30" customFormat="1" ht="18.75" customHeight="1">
      <c r="A12" s="100" t="s">
        <v>58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28"/>
    </row>
    <row r="13" spans="1:39" s="30" customFormat="1" ht="8.25" customHeight="1">
      <c r="A13" s="132" t="s">
        <v>69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28"/>
    </row>
    <row r="14" spans="1:39" s="30" customFormat="1" ht="12" customHeight="1">
      <c r="A14" s="99" t="s">
        <v>68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28"/>
    </row>
    <row r="15" spans="1:39" s="30" customFormat="1" ht="13.5" customHeight="1">
      <c r="A15" s="101" t="s">
        <v>24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28"/>
    </row>
    <row r="16" spans="1:39" s="30" customFormat="1" ht="15">
      <c r="A16" s="99" t="s">
        <v>25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28"/>
    </row>
    <row r="17" spans="1:39" s="30" customFormat="1" ht="27.75" customHeight="1">
      <c r="A17" s="99" t="s">
        <v>27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28"/>
    </row>
    <row r="18" spans="1:39" s="30" customFormat="1" ht="13.5" customHeight="1">
      <c r="A18" s="23" t="s">
        <v>57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34">
        <v>1</v>
      </c>
      <c r="N18" s="134"/>
      <c r="O18" s="29" t="s">
        <v>26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30" customFormat="1" ht="14.25" customHeight="1">
      <c r="A19" s="99" t="s">
        <v>28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79"/>
    </row>
    <row r="20" spans="1:39" s="30" customFormat="1" ht="27.75" customHeight="1">
      <c r="A20" s="99" t="s">
        <v>29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79"/>
    </row>
    <row r="21" spans="1:39" s="30" customFormat="1" ht="12" customHeight="1">
      <c r="A21" s="101" t="s">
        <v>30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23"/>
    </row>
    <row r="22" spans="1:39" s="30" customFormat="1" ht="51" customHeight="1">
      <c r="A22" s="99" t="s">
        <v>127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79"/>
    </row>
    <row r="23" spans="1:39" s="30" customFormat="1" ht="14.25" customHeight="1">
      <c r="A23" s="146" t="s">
        <v>63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23"/>
    </row>
    <row r="24" spans="1:39" s="30" customFormat="1" ht="35.25" customHeight="1">
      <c r="A24" s="131" t="s">
        <v>31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 t="s">
        <v>32</v>
      </c>
      <c r="S24" s="131"/>
      <c r="T24" s="131"/>
      <c r="U24" s="131" t="s">
        <v>83</v>
      </c>
      <c r="V24" s="131"/>
      <c r="W24" s="131"/>
      <c r="X24" s="131"/>
      <c r="Y24" s="131"/>
      <c r="Z24" s="131" t="s">
        <v>84</v>
      </c>
      <c r="AA24" s="131"/>
      <c r="AB24" s="131"/>
      <c r="AC24" s="131"/>
      <c r="AD24" s="131"/>
      <c r="AE24" s="131" t="s">
        <v>85</v>
      </c>
      <c r="AF24" s="131"/>
      <c r="AG24" s="131"/>
      <c r="AH24" s="131"/>
      <c r="AI24" s="131" t="s">
        <v>82</v>
      </c>
      <c r="AJ24" s="131"/>
      <c r="AK24" s="131"/>
      <c r="AL24" s="131"/>
      <c r="AM24" s="14"/>
    </row>
    <row r="25" spans="1:39" s="30" customFormat="1" ht="44.25" customHeight="1">
      <c r="A25" s="160" t="s">
        <v>101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35">
        <f>M18</f>
        <v>1</v>
      </c>
      <c r="S25" s="135"/>
      <c r="T25" s="135"/>
      <c r="U25" s="133">
        <v>15.26</v>
      </c>
      <c r="V25" s="133"/>
      <c r="W25" s="133"/>
      <c r="X25" s="133"/>
      <c r="Y25" s="133"/>
      <c r="Z25" s="133">
        <f>R25*U25</f>
        <v>15.26</v>
      </c>
      <c r="AA25" s="133"/>
      <c r="AB25" s="133"/>
      <c r="AC25" s="133"/>
      <c r="AD25" s="133"/>
      <c r="AE25" s="133">
        <f>ROUND(Z25*0.2,2)</f>
        <v>3.05</v>
      </c>
      <c r="AF25" s="133"/>
      <c r="AG25" s="133"/>
      <c r="AH25" s="133"/>
      <c r="AI25" s="133">
        <f>Z25+AE25</f>
        <v>18.31</v>
      </c>
      <c r="AJ25" s="133"/>
      <c r="AK25" s="133"/>
      <c r="AL25" s="133"/>
      <c r="AM25" s="14"/>
    </row>
    <row r="26" spans="1:39" s="30" customFormat="1" ht="4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4"/>
    </row>
    <row r="27" spans="1:39" s="30" customFormat="1" ht="12" customHeight="1">
      <c r="A27" s="99" t="s">
        <v>34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23"/>
      <c r="Q27" s="23"/>
      <c r="R27" s="148" t="str">
        <f>SUBSTITUTE(PROPER(INDEX(n_4,MID(TEXT(AI25,n0),1,1)+1)&amp;INDEX(n0x,MID(TEXT(AI25,n0),2,1)+1,MID(TEXT(AI25,n0),3,1)+1)&amp;IF(-MID(TEXT(AI25,n0),1,3),"миллиард"&amp;VLOOKUP(MID(TEXT(AI25,n0),3,1)*AND(MID(TEXT(AI25,n0),2,1)-1),мил,2),"")&amp;INDEX(n_4,MID(TEXT(AI25,n0),4,1)+1)&amp;INDEX(n0x,MID(TEXT(AI25,n0),5,1)+1,MID(TEXT(AI25,n0),6,1)+1)&amp;IF(-MID(TEXT(AI25,n0),4,3),"миллион"&amp;VLOOKUP(MID(TEXT(AI25,n0),6,1)*AND(MID(TEXT(AI25,n0),5,1)-1),мил,2),"")&amp;INDEX(n_4,MID(TEXT(AI25,n0),7,1)+1)&amp;INDEX(n1x,MID(TEXT(AI25,n0),8,1)+1,MID(TEXT(AI25,n0),9,1)+1)&amp;IF(-MID(TEXT(AI25,n0),7,3),VLOOKUP(MID(TEXT(AI25,n0),9,1)*AND(MID(TEXT(AI25,n0),8,1)-1),тыс,2),"")&amp;INDEX(n_4,MID(TEXT(AI25,n0),10,1)+1)&amp;INDEX(n0x,MID(TEXT(AI25,n0),11,1)+1,MID(TEXT(AI25,n0),12,1)+1)),"z"," ")&amp;IF(TRUNC(TEXT(AI25,n0)),"","Ноль ")&amp;"рубл"&amp;VLOOKUP(MOD(MAX(MOD(MID(TEXT(AI25,n0),11,2)-11,100),9),10),{0,"ь ";1,"я ";4,"ей "},2)&amp;RIGHT(TEXT(AI25,n0),2)&amp;" копе"&amp;VLOOKUP(MOD(MAX(MOD(RIGHT(TEXT(AI25,n0),2)-11,100),9),10),{0,"йка";1,"йки";4,"ек"},2)</f>
        <v>Восемнадцать рублей 31 копейка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23" t="s">
        <v>33</v>
      </c>
      <c r="AM27" s="23"/>
    </row>
    <row r="28" spans="1:39" s="30" customFormat="1" ht="15">
      <c r="A28" s="99" t="s">
        <v>35</v>
      </c>
      <c r="B28" s="99"/>
      <c r="C28" s="99"/>
      <c r="D28" s="99"/>
      <c r="E28" s="99"/>
      <c r="F28" s="99"/>
      <c r="G28" s="99"/>
      <c r="H28" s="99"/>
      <c r="I28" s="99"/>
      <c r="J28" s="99"/>
      <c r="K28" s="148" t="str">
        <f>SUBSTITUTE(PROPER(INDEX(n_4,MID(TEXT(AE25,n0),1,1)+1)&amp;INDEX(n0x,MID(TEXT(AE25,n0),2,1)+1,MID(TEXT(AE25,n0),3,1)+1)&amp;IF(-MID(TEXT(AE25,n0),1,3),"миллиард"&amp;VLOOKUP(MID(TEXT(AE25,n0),3,1)*AND(MID(TEXT(AE25,n0),2,1)-1),мил,2),"")&amp;INDEX(n_4,MID(TEXT(AE25,n0),4,1)+1)&amp;INDEX(n0x,MID(TEXT(AE25,n0),5,1)+1,MID(TEXT(AE25,n0),6,1)+1)&amp;IF(-MID(TEXT(AE25,n0),4,3),"миллион"&amp;VLOOKUP(MID(TEXT(AE25,n0),6,1)*AND(MID(TEXT(AE25,n0),5,1)-1),мил,2),"")&amp;INDEX(n_4,MID(TEXT(AE25,n0),7,1)+1)&amp;INDEX(n1x,MID(TEXT(AE25,n0),8,1)+1,MID(TEXT(AE25,n0),9,1)+1)&amp;IF(-MID(TEXT(AE25,n0),7,3),VLOOKUP(MID(TEXT(AE25,n0),9,1)*AND(MID(TEXT(AE25,n0),8,1)-1),тыс,2),"")&amp;INDEX(n_4,MID(TEXT(AE25,n0),10,1)+1)&amp;INDEX(n0x,MID(TEXT(AE25,n0),11,1)+1,MID(TEXT(AE25,n0),12,1)+1)),"z"," ")&amp;IF(TRUNC(TEXT(AE25,n0)),"","Ноль ")&amp;"рубл"&amp;VLOOKUP(MOD(MAX(MOD(MID(TEXT(AE25,n0),11,2)-11,100),9),10),{0,"ь ";1,"я ";4,"ей "},2)&amp;RIGHT(TEXT(AE25,n0),2)&amp;" копе"&amp;VLOOKUP(MOD(MAX(MOD(RIGHT(TEXT(AE25,n0),2)-11,100),9),10),{0,"йка";1,"йки";4,"ек"},2)</f>
        <v>Три рубля 05 копеек</v>
      </c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23"/>
      <c r="AM28" s="23"/>
    </row>
    <row r="29" spans="1:39" s="30" customFormat="1" ht="49.5" customHeight="1">
      <c r="A29" s="99" t="s">
        <v>64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79"/>
    </row>
    <row r="30" spans="1:39" s="30" customFormat="1" ht="25.5" customHeight="1">
      <c r="A30" s="99" t="s">
        <v>67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79"/>
    </row>
    <row r="31" spans="1:39" s="30" customFormat="1" ht="24" customHeight="1">
      <c r="A31" s="99" t="s">
        <v>65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79"/>
    </row>
    <row r="32" spans="1:39" s="30" customFormat="1" ht="14.25" customHeight="1">
      <c r="A32" s="99" t="s">
        <v>66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28"/>
    </row>
    <row r="33" spans="1:39" s="32" customFormat="1" ht="11.25" customHeight="1">
      <c r="A33" s="103" t="s">
        <v>36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48"/>
    </row>
    <row r="34" spans="1:39" s="30" customFormat="1" ht="11.25" customHeight="1">
      <c r="A34" s="99" t="s">
        <v>37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79"/>
    </row>
    <row r="35" spans="1:39" s="30" customFormat="1" ht="12.75" customHeight="1">
      <c r="A35" s="99" t="s">
        <v>38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79"/>
    </row>
    <row r="36" spans="1:39" s="30" customFormat="1" ht="11.25" customHeight="1">
      <c r="A36" s="99" t="s">
        <v>39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79"/>
    </row>
    <row r="37" spans="1:39" s="30" customFormat="1" ht="26.25" customHeight="1">
      <c r="A37" s="99" t="s">
        <v>97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79"/>
    </row>
    <row r="38" spans="1:39" s="30" customFormat="1" ht="40.5" customHeight="1">
      <c r="A38" s="99" t="s">
        <v>95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79"/>
    </row>
    <row r="39" spans="1:39" s="30" customFormat="1" ht="26.25" customHeight="1">
      <c r="A39" s="99" t="s">
        <v>96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79"/>
    </row>
    <row r="40" spans="1:39" s="30" customFormat="1" ht="40.5" customHeight="1">
      <c r="A40" s="99" t="s">
        <v>40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79"/>
    </row>
    <row r="41" spans="1:39" s="30" customFormat="1" ht="14.25" customHeight="1">
      <c r="A41" s="99" t="s">
        <v>41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79"/>
    </row>
    <row r="42" spans="1:39" s="30" customFormat="1" ht="65.25" customHeight="1">
      <c r="A42" s="80" t="s">
        <v>104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23"/>
    </row>
    <row r="43" spans="1:39" s="30" customFormat="1" ht="12" customHeight="1">
      <c r="A43" s="80" t="s">
        <v>42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23"/>
    </row>
    <row r="44" spans="1:39" s="30" customFormat="1" ht="65.25" customHeight="1">
      <c r="A44" s="80" t="s">
        <v>94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23"/>
    </row>
    <row r="45" spans="1:39" s="30" customFormat="1" ht="26.25" customHeight="1">
      <c r="A45" s="80" t="s">
        <v>59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23"/>
    </row>
    <row r="46" spans="1:39" s="30" customFormat="1" ht="51" customHeight="1">
      <c r="A46" s="80" t="s">
        <v>90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23"/>
    </row>
    <row r="47" spans="1:39" s="30" customFormat="1" ht="42" customHeight="1">
      <c r="A47" s="80" t="s">
        <v>60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23"/>
    </row>
    <row r="48" spans="1:39" s="30" customFormat="1" ht="12" customHeight="1">
      <c r="A48" s="101" t="s">
        <v>43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23"/>
    </row>
    <row r="49" spans="1:39" ht="29.25" customHeight="1">
      <c r="A49" s="99" t="s">
        <v>44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23"/>
    </row>
    <row r="50" spans="1:39" s="34" customFormat="1" ht="12.75" customHeight="1">
      <c r="A50" s="103" t="s">
        <v>45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23"/>
    </row>
    <row r="51" spans="1:39" ht="13.5" customHeight="1">
      <c r="A51" s="80" t="s">
        <v>92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23"/>
    </row>
    <row r="52" spans="1:39" ht="24.75" customHeight="1">
      <c r="A52" s="80" t="s">
        <v>46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23"/>
    </row>
    <row r="53" spans="1:39" ht="39.75" customHeight="1">
      <c r="A53" s="80" t="s">
        <v>47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23"/>
    </row>
    <row r="54" spans="1:39" ht="40.5" customHeight="1">
      <c r="A54" s="80" t="s">
        <v>48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23"/>
    </row>
    <row r="55" spans="1:39" ht="15.75" customHeight="1">
      <c r="A55" s="80" t="s">
        <v>49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23"/>
    </row>
    <row r="56" spans="1:39" ht="14.25" customHeight="1">
      <c r="A56" s="80" t="s">
        <v>50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23"/>
    </row>
    <row r="57" spans="1:39" ht="11.25" customHeight="1">
      <c r="A57" s="101" t="s">
        <v>51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23"/>
    </row>
    <row r="58" spans="1:39" ht="12" customHeight="1">
      <c r="A58" s="101" t="s">
        <v>53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 t="s">
        <v>52</v>
      </c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23"/>
    </row>
    <row r="59" spans="1:39" s="54" customFormat="1" ht="53.25" customHeight="1">
      <c r="A59" s="82">
        <f>A7</f>
        <v>0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59"/>
      <c r="S59" s="47"/>
      <c r="T59" s="80" t="s">
        <v>125</v>
      </c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72"/>
    </row>
    <row r="60" spans="1:39" ht="3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46"/>
      <c r="M60" s="46"/>
      <c r="N60" s="46"/>
      <c r="O60" s="46"/>
      <c r="P60" s="46"/>
      <c r="Q60" s="46"/>
      <c r="R60" s="33"/>
      <c r="S60" s="47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1:39" ht="12.75" customHeight="1">
      <c r="A61" s="100" t="s">
        <v>56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33"/>
      <c r="S61" s="47"/>
      <c r="T61" s="80" t="s">
        <v>105</v>
      </c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61"/>
    </row>
    <row r="62" spans="1:39" ht="19.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33"/>
      <c r="S62" s="47"/>
      <c r="T62" s="80" t="s">
        <v>122</v>
      </c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61"/>
    </row>
    <row r="63" spans="1:39" ht="11.25" customHeight="1">
      <c r="A63" s="100" t="s">
        <v>61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35"/>
      <c r="S63" s="47"/>
      <c r="T63" s="99" t="s">
        <v>61</v>
      </c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</row>
    <row r="64" spans="1:39" s="44" customFormat="1" ht="24.7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43"/>
      <c r="S64" s="53"/>
      <c r="T64" s="80" t="s">
        <v>123</v>
      </c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72"/>
    </row>
    <row r="65" spans="1:39" ht="14.2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33"/>
      <c r="S65" s="47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61"/>
    </row>
    <row r="66" spans="1:39" ht="14.2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33"/>
      <c r="S66" s="47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61"/>
    </row>
    <row r="67" spans="1:39" ht="1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33"/>
      <c r="S67" s="47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61"/>
    </row>
    <row r="68" spans="1:39" ht="20.2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33"/>
      <c r="S68" s="47"/>
      <c r="T68" s="80" t="s">
        <v>124</v>
      </c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61"/>
    </row>
    <row r="69" spans="1:39" ht="10.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33"/>
      <c r="S69" s="47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61"/>
    </row>
    <row r="70" spans="1:39" ht="3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3"/>
      <c r="S70" s="23"/>
      <c r="T70" s="89" t="str">
        <f>VLOOKUP($A$5,$A$174:$C$176,3,0)</f>
        <v>Заместитель начальника управления - начальник 
отдела экспертизы Брестского областного 
управления Госпромнадзора
____________________К.В.Рябушев</v>
      </c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23"/>
    </row>
    <row r="71" spans="1:39" ht="28.5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28"/>
      <c r="S71" s="23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23"/>
    </row>
    <row r="72" spans="1:39" ht="8.25" customHeight="1">
      <c r="A72" s="28"/>
      <c r="B72" s="50" t="s">
        <v>54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3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23"/>
    </row>
    <row r="73" spans="1:39" ht="21" customHeight="1">
      <c r="A73" s="129"/>
      <c r="B73" s="129"/>
      <c r="C73" s="129"/>
      <c r="D73" s="129"/>
      <c r="E73" s="129"/>
      <c r="F73" s="129"/>
      <c r="G73" s="129"/>
      <c r="H73" s="28"/>
      <c r="I73" s="28"/>
      <c r="J73" s="28"/>
      <c r="K73" s="98"/>
      <c r="L73" s="98"/>
      <c r="M73" s="98"/>
      <c r="N73" s="98"/>
      <c r="O73" s="98"/>
      <c r="P73" s="98"/>
      <c r="Q73" s="98"/>
      <c r="R73" s="98"/>
      <c r="S73" s="23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23"/>
    </row>
    <row r="74" spans="1:39" s="37" customFormat="1" ht="10.5">
      <c r="A74" s="36"/>
      <c r="B74" s="36"/>
      <c r="C74" s="50" t="s">
        <v>10</v>
      </c>
      <c r="D74" s="36"/>
      <c r="E74" s="36"/>
      <c r="F74" s="36"/>
      <c r="G74" s="36"/>
      <c r="H74" s="36"/>
      <c r="I74" s="36"/>
      <c r="J74" s="36"/>
      <c r="K74" s="25"/>
      <c r="L74" s="25" t="s">
        <v>55</v>
      </c>
      <c r="M74" s="25"/>
      <c r="N74" s="26"/>
      <c r="O74" s="25"/>
      <c r="P74" s="25"/>
      <c r="Q74" s="25"/>
      <c r="R74" s="25"/>
      <c r="S74" s="25"/>
      <c r="T74" s="25"/>
      <c r="U74" s="25"/>
      <c r="V74" s="26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6"/>
      <c r="AH74" s="25"/>
      <c r="AI74" s="25"/>
      <c r="AJ74" s="25"/>
      <c r="AK74" s="25"/>
      <c r="AL74" s="25"/>
      <c r="AM74" s="25"/>
    </row>
    <row r="75" spans="1:39" ht="15">
      <c r="A75" s="129"/>
      <c r="B75" s="129"/>
      <c r="C75" s="129"/>
      <c r="D75" s="129"/>
      <c r="E75" s="129"/>
      <c r="F75" s="129"/>
      <c r="G75" s="129"/>
      <c r="H75" s="129"/>
      <c r="I75" s="129"/>
      <c r="J75" s="28" t="s">
        <v>102</v>
      </c>
      <c r="K75" s="28"/>
      <c r="L75" s="28"/>
      <c r="M75" s="28"/>
      <c r="N75" s="28"/>
      <c r="O75" s="28"/>
      <c r="P75" s="28"/>
      <c r="Q75" s="28"/>
      <c r="R75" s="28"/>
      <c r="S75" s="23"/>
      <c r="T75" s="154"/>
      <c r="U75" s="154"/>
      <c r="V75" s="154"/>
      <c r="W75" s="154"/>
      <c r="X75" s="154"/>
      <c r="Y75" s="154"/>
      <c r="Z75" s="154"/>
      <c r="AA75" s="154"/>
      <c r="AB75" s="154"/>
      <c r="AC75" s="23" t="s">
        <v>102</v>
      </c>
      <c r="AD75" s="23"/>
      <c r="AE75" s="23"/>
      <c r="AF75" s="23"/>
      <c r="AG75" s="23"/>
      <c r="AH75" s="23"/>
      <c r="AI75" s="23"/>
      <c r="AJ75" s="23"/>
      <c r="AK75" s="23"/>
      <c r="AL75" s="23"/>
      <c r="AM75" s="23"/>
    </row>
    <row r="76" spans="1:39" s="54" customFormat="1" ht="15">
      <c r="A76" s="26" t="s">
        <v>11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6" t="s">
        <v>11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39" s="54" customFormat="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s="54" customFormat="1" ht="15" customHeight="1">
      <c r="A78" s="128" t="s">
        <v>103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6"/>
      <c r="M78" s="16"/>
      <c r="N78" s="16"/>
      <c r="O78" s="16"/>
      <c r="P78" s="16"/>
      <c r="Q78" s="16"/>
      <c r="R78" s="13"/>
      <c r="S78" s="16"/>
      <c r="T78" s="16"/>
      <c r="U78" s="13"/>
      <c r="V78" s="105" t="s">
        <v>1</v>
      </c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3"/>
    </row>
    <row r="79" spans="1:39" s="54" customFormat="1" ht="26.25" customHeight="1">
      <c r="A79" s="108" t="s">
        <v>121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6"/>
      <c r="T79" s="16"/>
      <c r="U79" s="13"/>
      <c r="V79" s="109">
        <f>A59</f>
        <v>0</v>
      </c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3"/>
    </row>
    <row r="80" spans="1:39" s="54" customFormat="1" ht="1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6"/>
      <c r="T80" s="16"/>
      <c r="U80" s="13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3"/>
    </row>
    <row r="81" spans="1:39" s="54" customFormat="1" ht="1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6"/>
      <c r="T81" s="16"/>
      <c r="U81" s="13"/>
      <c r="V81" s="21" t="s">
        <v>56</v>
      </c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13"/>
    </row>
    <row r="82" spans="1:39" s="54" customFormat="1" ht="28.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6"/>
      <c r="T82" s="16"/>
      <c r="U82" s="13"/>
      <c r="V82" s="110">
        <f>A62</f>
        <v>0</v>
      </c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3"/>
    </row>
    <row r="83" spans="1:39" s="54" customFormat="1" ht="1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6"/>
      <c r="T83" s="16"/>
      <c r="U83" s="13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3"/>
    </row>
    <row r="84" spans="1:39" s="54" customFormat="1" ht="1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6"/>
      <c r="T84" s="16"/>
      <c r="U84" s="13"/>
      <c r="V84" s="111" t="s">
        <v>61</v>
      </c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3"/>
    </row>
    <row r="85" spans="1:39" s="54" customFormat="1" ht="89.2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6"/>
      <c r="T85" s="16"/>
      <c r="U85" s="13"/>
      <c r="V85" s="111">
        <f>A64</f>
        <v>0</v>
      </c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3"/>
    </row>
    <row r="86" spans="1:39" s="54" customFormat="1" ht="1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6"/>
      <c r="T86" s="16"/>
      <c r="U86" s="13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3"/>
    </row>
    <row r="87" spans="1:39" s="54" customFormat="1" ht="1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6"/>
      <c r="T87" s="16"/>
      <c r="U87" s="13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3"/>
    </row>
    <row r="88" spans="1:39" s="54" customFormat="1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06" t="s">
        <v>2</v>
      </c>
      <c r="O88" s="106"/>
      <c r="P88" s="106"/>
      <c r="Q88" s="106"/>
      <c r="R88" s="106"/>
      <c r="S88" s="120">
        <f>V1</f>
        <v>0</v>
      </c>
      <c r="T88" s="120"/>
      <c r="U88" s="120"/>
      <c r="V88" s="120"/>
      <c r="W88" s="120"/>
      <c r="X88" s="120"/>
      <c r="Y88" s="120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3"/>
    </row>
    <row r="89" spans="1:39" s="54" customFormat="1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3"/>
      <c r="N89" s="17" t="s">
        <v>3</v>
      </c>
      <c r="O89" s="14"/>
      <c r="P89" s="14"/>
      <c r="Q89" s="14"/>
      <c r="R89" s="14"/>
      <c r="S89" s="15"/>
      <c r="T89" s="1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3"/>
    </row>
    <row r="90" spans="1:39" s="54" customFormat="1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M90" s="17"/>
      <c r="N90" s="13"/>
      <c r="P90" s="14"/>
      <c r="Q90" s="14"/>
      <c r="R90" s="14"/>
      <c r="S90" s="15"/>
      <c r="T90" s="1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3"/>
    </row>
    <row r="91" spans="1:39" s="54" customFormat="1" ht="15">
      <c r="A91" s="18"/>
      <c r="B91" s="107" t="s">
        <v>77</v>
      </c>
      <c r="C91" s="107"/>
      <c r="D91" s="107"/>
      <c r="E91" s="107"/>
      <c r="F91" s="107"/>
      <c r="G91" s="107"/>
      <c r="H91" s="107"/>
      <c r="I91" s="107"/>
      <c r="J91" s="107"/>
      <c r="K91" s="107"/>
      <c r="L91" s="86">
        <f>V1</f>
        <v>0</v>
      </c>
      <c r="M91" s="86"/>
      <c r="N91" s="86"/>
      <c r="O91" s="86"/>
      <c r="P91" s="86"/>
      <c r="Q91" s="86"/>
      <c r="R91" s="86"/>
      <c r="S91" s="86"/>
      <c r="T91" s="86"/>
      <c r="U91" s="14" t="s">
        <v>5</v>
      </c>
      <c r="V91" s="14"/>
      <c r="W91" s="153">
        <f>AD3</f>
        <v>0</v>
      </c>
      <c r="X91" s="153"/>
      <c r="Y91" s="153"/>
      <c r="Z91" s="153"/>
      <c r="AA91" s="153"/>
      <c r="AB91" s="55" t="str">
        <f>AJ3</f>
        <v>2024 г.</v>
      </c>
      <c r="AC91" s="68"/>
      <c r="AD91" s="40"/>
      <c r="AE91" s="14"/>
      <c r="AF91" s="14"/>
      <c r="AG91" s="14"/>
      <c r="AH91" s="14"/>
      <c r="AI91" s="14"/>
      <c r="AJ91" s="14"/>
      <c r="AK91" s="14"/>
      <c r="AL91" s="14"/>
      <c r="AM91" s="13"/>
    </row>
    <row r="92" spans="1:39" s="54" customFormat="1" ht="25.5" customHeight="1">
      <c r="A92" s="70" t="s">
        <v>4</v>
      </c>
      <c r="B92" s="119"/>
      <c r="C92" s="119"/>
      <c r="D92" s="17" t="s">
        <v>4</v>
      </c>
      <c r="E92" s="90"/>
      <c r="F92" s="90"/>
      <c r="G92" s="90"/>
      <c r="H92" s="90"/>
      <c r="I92" s="90"/>
      <c r="J92" s="90"/>
      <c r="K92" s="90"/>
      <c r="L92" s="58" t="str">
        <f>AJ3</f>
        <v>2024 г.</v>
      </c>
      <c r="M92" s="67"/>
      <c r="N92" s="14"/>
      <c r="O92" s="56"/>
      <c r="P92" s="56"/>
      <c r="Q92" s="56"/>
      <c r="R92" s="56"/>
      <c r="S92" s="56"/>
      <c r="T92" s="56"/>
      <c r="U92" s="14"/>
      <c r="V92" s="14"/>
      <c r="W92" s="42"/>
      <c r="X92" s="42"/>
      <c r="Y92" s="42"/>
      <c r="Z92" s="42"/>
      <c r="AA92" s="42"/>
      <c r="AB92" s="42"/>
      <c r="AC92" s="42"/>
      <c r="AD92" s="14"/>
      <c r="AE92" s="14"/>
      <c r="AF92" s="14"/>
      <c r="AG92" s="14"/>
      <c r="AH92" s="14"/>
      <c r="AI92" s="14"/>
      <c r="AJ92" s="14"/>
      <c r="AK92" s="14"/>
      <c r="AL92" s="14"/>
      <c r="AM92" s="13"/>
    </row>
    <row r="93" spans="1:39" s="54" customFormat="1" ht="33" customHeight="1">
      <c r="A93" s="118" t="s">
        <v>87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3"/>
    </row>
    <row r="94" spans="1:39" s="54" customFormat="1" ht="4.5" customHeight="1" thickBo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5"/>
      <c r="T94" s="1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3"/>
    </row>
    <row r="95" spans="1:39" s="54" customFormat="1" ht="48" customHeight="1">
      <c r="A95" s="121" t="s">
        <v>79</v>
      </c>
      <c r="B95" s="122"/>
      <c r="C95" s="123"/>
      <c r="D95" s="156" t="s">
        <v>6</v>
      </c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8"/>
      <c r="X95" s="124" t="s">
        <v>7</v>
      </c>
      <c r="Y95" s="125"/>
      <c r="Z95" s="126"/>
      <c r="AA95" s="84" t="s">
        <v>86</v>
      </c>
      <c r="AB95" s="84"/>
      <c r="AC95" s="84"/>
      <c r="AD95" s="84" t="s">
        <v>80</v>
      </c>
      <c r="AE95" s="84"/>
      <c r="AF95" s="84"/>
      <c r="AG95" s="84" t="s">
        <v>81</v>
      </c>
      <c r="AH95" s="84"/>
      <c r="AI95" s="84"/>
      <c r="AJ95" s="84" t="s">
        <v>82</v>
      </c>
      <c r="AK95" s="84"/>
      <c r="AL95" s="127"/>
      <c r="AM95" s="13"/>
    </row>
    <row r="96" spans="1:39" s="54" customFormat="1" ht="47.25" customHeight="1" thickBot="1">
      <c r="A96" s="91" t="s">
        <v>74</v>
      </c>
      <c r="B96" s="92"/>
      <c r="C96" s="93"/>
      <c r="D96" s="112" t="s">
        <v>75</v>
      </c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4"/>
      <c r="X96" s="115">
        <f>M18</f>
        <v>1</v>
      </c>
      <c r="Y96" s="116"/>
      <c r="Z96" s="117"/>
      <c r="AA96" s="94">
        <v>15.26</v>
      </c>
      <c r="AB96" s="94"/>
      <c r="AC96" s="94"/>
      <c r="AD96" s="94">
        <f>X96*AA96</f>
        <v>15.26</v>
      </c>
      <c r="AE96" s="94"/>
      <c r="AF96" s="94"/>
      <c r="AG96" s="94">
        <f>ROUND(AD96*0.2,2)</f>
        <v>3.05</v>
      </c>
      <c r="AH96" s="94"/>
      <c r="AI96" s="94"/>
      <c r="AJ96" s="94">
        <f>AD96+AG96</f>
        <v>18.31</v>
      </c>
      <c r="AK96" s="94"/>
      <c r="AL96" s="95"/>
      <c r="AM96" s="13"/>
    </row>
    <row r="97" spans="1:39" s="54" customFormat="1" ht="15.75" thickBo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4"/>
      <c r="U97" s="14"/>
      <c r="V97" s="14"/>
      <c r="W97" s="14"/>
      <c r="X97" s="19" t="s">
        <v>8</v>
      </c>
      <c r="Y97" s="14"/>
      <c r="Z97" s="14"/>
      <c r="AA97" s="45"/>
      <c r="AB97" s="45"/>
      <c r="AC97" s="45"/>
      <c r="AD97" s="139">
        <f>AD96</f>
        <v>15.26</v>
      </c>
      <c r="AE97" s="139"/>
      <c r="AF97" s="139"/>
      <c r="AG97" s="139">
        <f>AG96</f>
        <v>3.05</v>
      </c>
      <c r="AH97" s="139"/>
      <c r="AI97" s="139"/>
      <c r="AJ97" s="139">
        <f>AJ96</f>
        <v>18.31</v>
      </c>
      <c r="AK97" s="139"/>
      <c r="AL97" s="139"/>
      <c r="AM97" s="13"/>
    </row>
    <row r="98" spans="1:39" s="54" customFormat="1" ht="15">
      <c r="A98" s="141" t="s">
        <v>88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3"/>
    </row>
    <row r="99" spans="1:39" s="54" customFormat="1" ht="15">
      <c r="A99" s="141" t="s">
        <v>78</v>
      </c>
      <c r="B99" s="141"/>
      <c r="C99" s="141"/>
      <c r="D99" s="141"/>
      <c r="E99" s="141"/>
      <c r="F99" s="141"/>
      <c r="G99" s="141"/>
      <c r="H99" s="174" t="str">
        <f>SUBSTITUTE(PROPER(INDEX(n_4,MID(TEXT(AJ97,n0),1,1)+1)&amp;INDEX(n0x,MID(TEXT(AJ97,n0),2,1)+1,MID(TEXT(AJ97,n0),3,1)+1)&amp;IF(-MID(TEXT(AJ97,n0),1,3),"миллиард"&amp;VLOOKUP(MID(TEXT(AJ97,n0),3,1)*AND(MID(TEXT(AJ97,n0),2,1)-1),мил,2),"")&amp;INDEX(n_4,MID(TEXT(AJ97,n0),4,1)+1)&amp;INDEX(n0x,MID(TEXT(AJ97,n0),5,1)+1,MID(TEXT(AJ97,n0),6,1)+1)&amp;IF(-MID(TEXT(AJ97,n0),4,3),"миллион"&amp;VLOOKUP(MID(TEXT(AJ97,n0),6,1)*AND(MID(TEXT(AJ97,n0),5,1)-1),мил,2),"")&amp;INDEX(n_4,MID(TEXT(AJ97,n0),7,1)+1)&amp;INDEX(n1x,MID(TEXT(AJ97,n0),8,1)+1,MID(TEXT(AJ97,n0),9,1)+1)&amp;IF(-MID(TEXT(AJ97,n0),7,3),VLOOKUP(MID(TEXT(AJ97,n0),9,1)*AND(MID(TEXT(AJ97,n0),8,1)-1),тыс,2),"")&amp;INDEX(n_4,MID(TEXT(AJ97,n0),10,1)+1)&amp;INDEX(n0x,MID(TEXT(AJ97,n0),11,1)+1,MID(TEXT(AJ97,n0),12,1)+1)),"z"," ")&amp;IF(TRUNC(TEXT(AJ97,n0)),"","Ноль ")&amp;"рубл"&amp;VLOOKUP(MOD(MAX(MOD(MID(TEXT(AJ97,n0),11,2)-11,100),9),10),{0,"ь ";1,"я ";4,"ей "},2)&amp;RIGHT(TEXT(AJ97,n0),2)&amp;" копе"&amp;VLOOKUP(MOD(MAX(MOD(RIGHT(TEXT(AJ97,n0),2)-11,100),9),10),{0,"йка";1,"йки";4,"ек"},2)</f>
        <v>Восемнадцать рублей 31 копейка</v>
      </c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3"/>
    </row>
    <row r="100" spans="1:39" s="54" customFormat="1" ht="15">
      <c r="A100" s="14" t="s">
        <v>18</v>
      </c>
      <c r="B100" s="14"/>
      <c r="C100" s="14"/>
      <c r="D100" s="14"/>
      <c r="E100" s="14"/>
      <c r="F100" s="14"/>
      <c r="G100" s="14"/>
      <c r="H100" s="162" t="str">
        <f>SUBSTITUTE(PROPER(INDEX(n_4,MID(TEXT(AG97,n0),1,1)+1)&amp;INDEX(n0x,MID(TEXT(AG97,n0),2,1)+1,MID(TEXT(AG97,n0),3,1)+1)&amp;IF(-MID(TEXT(AG97,n0),1,3),"миллиард"&amp;VLOOKUP(MID(TEXT(AG97,n0),3,1)*AND(MID(TEXT(AG97,n0),2,1)-1),мил,2),"")&amp;INDEX(n_4,MID(TEXT(AG97,n0),4,1)+1)&amp;INDEX(n0x,MID(TEXT(AG97,n0),5,1)+1,MID(TEXT(AG97,n0),6,1)+1)&amp;IF(-MID(TEXT(AG97,n0),4,3),"миллион"&amp;VLOOKUP(MID(TEXT(AG97,n0),6,1)*AND(MID(TEXT(AG97,n0),5,1)-1),мил,2),"")&amp;INDEX(n_4,MID(TEXT(AG97,n0),7,1)+1)&amp;INDEX(n1x,MID(TEXT(AG97,n0),8,1)+1,MID(TEXT(AG97,n0),9,1)+1)&amp;IF(-MID(TEXT(AG97,n0),7,3),VLOOKUP(MID(TEXT(AG97,n0),9,1)*AND(MID(TEXT(AG97,n0),8,1)-1),тыс,2),"")&amp;INDEX(n_4,MID(TEXT(AG97,n0),10,1)+1)&amp;INDEX(n0x,MID(TEXT(AG97,n0),11,1)+1,MID(TEXT(AG97,n0),12,1)+1)),"z"," ")&amp;IF(TRUNC(TEXT(AG97,n0)),"","Ноль ")&amp;"рубл"&amp;VLOOKUP(MOD(MAX(MOD(MID(TEXT(AG97,n0),11,2)-11,100),9),10),{0,"ь ";1,"я ";4,"ей "},2)&amp;RIGHT(TEXT(AG97,n0),2)&amp;" копе"&amp;VLOOKUP(MOD(MAX(MOD(RIGHT(TEXT(AG97,n0),2)-11,100),9),10),{0,"йка";1,"йки";4,"ек"},2)</f>
        <v>Три рубля 05 копеек</v>
      </c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3"/>
    </row>
    <row r="101" spans="1:39" s="54" customFormat="1" ht="24" customHeight="1">
      <c r="A101" s="141" t="s">
        <v>89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3"/>
    </row>
    <row r="102" spans="1:39" s="54" customFormat="1" ht="15" customHeight="1">
      <c r="A102" s="141" t="s">
        <v>91</v>
      </c>
      <c r="B102" s="141"/>
      <c r="C102" s="141"/>
      <c r="D102" s="141"/>
      <c r="E102" s="141"/>
      <c r="F102" s="141"/>
      <c r="G102" s="141"/>
      <c r="H102" s="141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3"/>
    </row>
    <row r="103" spans="1:39" s="54" customFormat="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T103" s="1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3"/>
    </row>
    <row r="104" spans="1:39" s="54" customFormat="1" ht="8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T104" s="1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3"/>
    </row>
    <row r="105" spans="1:39" s="54" customFormat="1" ht="15">
      <c r="A105" s="14"/>
      <c r="B105" s="14"/>
      <c r="C105" s="14"/>
      <c r="D105" s="14"/>
      <c r="E105" s="14"/>
      <c r="F105" s="17" t="s">
        <v>0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5"/>
      <c r="T105" s="15"/>
      <c r="U105" s="14"/>
      <c r="V105" s="14"/>
      <c r="W105" s="14"/>
      <c r="X105" s="14"/>
      <c r="Y105" s="17" t="s">
        <v>1</v>
      </c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3"/>
    </row>
    <row r="106" spans="1:39" s="54" customFormat="1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15"/>
      <c r="U106" s="14"/>
      <c r="V106" s="171">
        <f>A71</f>
        <v>0</v>
      </c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3"/>
    </row>
    <row r="107" spans="1:39" s="54" customFormat="1" ht="24.75" customHeight="1">
      <c r="A107" s="80" t="str">
        <f>VLOOKUP($A$5,$A$174:$C$176,3,0)</f>
        <v>Заместитель начальника управления - начальник 
отдела экспертизы Брестского областного 
управления Госпромнадзора
____________________К.В.Рябушев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15"/>
      <c r="U107" s="14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3"/>
    </row>
    <row r="108" spans="1:39" s="54" customFormat="1" ht="1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15"/>
      <c r="U108" s="14"/>
      <c r="V108" s="14"/>
      <c r="W108" s="14"/>
      <c r="X108" s="14"/>
      <c r="Y108" s="14"/>
      <c r="Z108" s="14"/>
      <c r="AA108" s="49" t="s">
        <v>93</v>
      </c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</row>
    <row r="109" spans="1:39" s="54" customFormat="1" ht="31.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15"/>
      <c r="U109" s="14"/>
      <c r="V109" s="144"/>
      <c r="W109" s="144"/>
      <c r="X109" s="144"/>
      <c r="Y109" s="144"/>
      <c r="Z109" s="144"/>
      <c r="AA109" s="144"/>
      <c r="AB109" s="144"/>
      <c r="AC109" s="144"/>
      <c r="AD109" s="143">
        <f>K73</f>
        <v>0</v>
      </c>
      <c r="AE109" s="143"/>
      <c r="AF109" s="143"/>
      <c r="AG109" s="143"/>
      <c r="AH109" s="143"/>
      <c r="AI109" s="143"/>
      <c r="AJ109" s="143"/>
      <c r="AK109" s="143"/>
      <c r="AL109" s="143"/>
      <c r="AM109" s="13"/>
    </row>
    <row r="110" spans="1:39" s="54" customFormat="1" ht="10.5" customHeight="1">
      <c r="A110" s="14"/>
      <c r="B110" s="14"/>
      <c r="C110" s="65" t="s">
        <v>10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5"/>
      <c r="T110" s="15"/>
      <c r="U110" s="14"/>
      <c r="V110" s="65" t="s">
        <v>10</v>
      </c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65" t="s">
        <v>55</v>
      </c>
      <c r="AH110" s="14"/>
      <c r="AI110" s="14"/>
      <c r="AJ110" s="14"/>
      <c r="AK110" s="14"/>
      <c r="AL110" s="14"/>
      <c r="AM110" s="13"/>
    </row>
    <row r="111" spans="1:39" s="54" customFormat="1" ht="15">
      <c r="A111" s="14"/>
      <c r="B111" s="14"/>
      <c r="C111" s="14"/>
      <c r="D111" s="14"/>
      <c r="E111" s="14" t="s">
        <v>11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5"/>
      <c r="T111" s="15"/>
      <c r="U111" s="14"/>
      <c r="V111" s="14"/>
      <c r="W111" s="14"/>
      <c r="X111" s="14"/>
      <c r="Y111" s="14"/>
      <c r="AA111" s="14"/>
      <c r="AB111" s="14" t="s">
        <v>11</v>
      </c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3"/>
    </row>
    <row r="112" spans="1:39" s="54" customFormat="1" ht="15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1:39" s="54" customFormat="1" ht="11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5"/>
      <c r="T113" s="1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3"/>
    </row>
    <row r="114" spans="1:39" s="54" customFormat="1" ht="9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5"/>
      <c r="T114" s="1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3"/>
    </row>
    <row r="115" spans="1:39" s="54" customFormat="1" ht="21" customHeight="1">
      <c r="A115" s="15" t="s">
        <v>103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4"/>
      <c r="S115" s="15"/>
      <c r="T115" s="15"/>
      <c r="U115" s="14"/>
      <c r="V115" s="14"/>
      <c r="W115" s="17" t="s">
        <v>22</v>
      </c>
      <c r="X115" s="14"/>
      <c r="Y115" s="14"/>
      <c r="Z115" s="14"/>
      <c r="AA115" s="14"/>
      <c r="AB115" s="14"/>
      <c r="AC115" s="14"/>
      <c r="AD115" s="14"/>
      <c r="AE115" s="14"/>
      <c r="AF115" s="165">
        <f>V1</f>
        <v>0</v>
      </c>
      <c r="AG115" s="165"/>
      <c r="AH115" s="165"/>
      <c r="AI115" s="165"/>
      <c r="AJ115" s="165"/>
      <c r="AK115" s="165"/>
      <c r="AL115" s="165"/>
      <c r="AM115" s="13"/>
    </row>
    <row r="116" spans="1:39" s="54" customFormat="1" ht="19.5" customHeight="1">
      <c r="A116" s="108" t="s">
        <v>121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7" t="s">
        <v>5</v>
      </c>
      <c r="AF116" s="177">
        <f>AD3</f>
        <v>0</v>
      </c>
      <c r="AG116" s="177"/>
      <c r="AH116" s="177"/>
      <c r="AI116" s="177"/>
      <c r="AJ116" s="177"/>
      <c r="AK116" s="173" t="str">
        <f>AJ3</f>
        <v>2024 г.</v>
      </c>
      <c r="AL116" s="173"/>
      <c r="AM116" s="173"/>
    </row>
    <row r="117" spans="1:39" s="54" customFormat="1" ht="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3"/>
    </row>
    <row r="118" spans="1:39" s="54" customFormat="1" ht="1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3"/>
    </row>
    <row r="119" spans="1:39" s="54" customFormat="1" ht="1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3"/>
    </row>
    <row r="120" spans="1:39" s="54" customFormat="1" ht="1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5"/>
      <c r="U120" s="14"/>
      <c r="V120" s="14"/>
      <c r="W120" s="57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3"/>
    </row>
    <row r="121" spans="1:39" s="54" customFormat="1" ht="1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3"/>
    </row>
    <row r="122" spans="1:39" s="54" customFormat="1" ht="1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3"/>
    </row>
    <row r="123" spans="1:39" s="54" customFormat="1" ht="7.5" customHeight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3"/>
    </row>
    <row r="124" spans="1:39" s="54" customFormat="1" ht="33" customHeight="1">
      <c r="A124" s="71" t="s">
        <v>1</v>
      </c>
      <c r="B124" s="14"/>
      <c r="C124" s="14"/>
      <c r="D124" s="14"/>
      <c r="E124" s="14"/>
      <c r="F124" s="14"/>
      <c r="G124" s="14"/>
      <c r="H124" s="14"/>
      <c r="I124" s="140">
        <f>A59</f>
        <v>0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3"/>
    </row>
    <row r="125" spans="1:39" s="54" customFormat="1" ht="36" customHeight="1">
      <c r="A125" s="71" t="s">
        <v>17</v>
      </c>
      <c r="B125" s="14"/>
      <c r="C125" s="14"/>
      <c r="D125" s="14"/>
      <c r="E125" s="14"/>
      <c r="F125" s="14"/>
      <c r="G125" s="14"/>
      <c r="H125" s="14"/>
      <c r="I125" s="83">
        <f>A62</f>
        <v>0</v>
      </c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13"/>
    </row>
    <row r="126" spans="1:39" s="54" customFormat="1" ht="59.25" customHeight="1">
      <c r="A126" s="17"/>
      <c r="B126" s="14"/>
      <c r="C126" s="14"/>
      <c r="D126" s="14"/>
      <c r="E126" s="14"/>
      <c r="F126" s="14"/>
      <c r="G126" s="14"/>
      <c r="H126" s="14"/>
      <c r="I126" s="140">
        <f>A64</f>
        <v>0</v>
      </c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3"/>
    </row>
    <row r="127" spans="1:39" s="54" customFormat="1" ht="11.25" customHeight="1">
      <c r="A127" s="14"/>
      <c r="B127" s="14"/>
      <c r="C127" s="14"/>
      <c r="D127" s="14"/>
      <c r="E127" s="14"/>
      <c r="F127" s="14"/>
      <c r="G127" s="14"/>
      <c r="H127" s="14"/>
      <c r="I127" s="170" t="s">
        <v>71</v>
      </c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3"/>
    </row>
    <row r="128" spans="1:39" s="54" customFormat="1" ht="15" customHeight="1">
      <c r="A128" s="152" t="s">
        <v>70</v>
      </c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41"/>
      <c r="T128" s="41"/>
      <c r="U128" s="151" t="str">
        <f>IF(AD3&lt;&gt;"",TEXT(CONCATENATE(AD3,AJ3),"ДД.ММ.ГГГГ")," ")</f>
        <v> </v>
      </c>
      <c r="V128" s="151"/>
      <c r="W128" s="151"/>
      <c r="X128" s="151"/>
      <c r="Y128" s="151"/>
      <c r="Z128" s="151"/>
      <c r="AA128" s="14" t="s">
        <v>19</v>
      </c>
      <c r="AB128" s="142">
        <f>V1</f>
        <v>0</v>
      </c>
      <c r="AC128" s="142"/>
      <c r="AD128" s="142"/>
      <c r="AE128" s="142"/>
      <c r="AF128" s="142"/>
      <c r="AG128" s="142"/>
      <c r="AH128" s="142"/>
      <c r="AI128" s="16"/>
      <c r="AJ128" s="16"/>
      <c r="AK128" s="16"/>
      <c r="AM128" s="13"/>
    </row>
    <row r="129" spans="1:39" s="54" customFormat="1" ht="5.25" customHeight="1" thickBo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5"/>
      <c r="T129" s="1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3"/>
    </row>
    <row r="130" spans="1:39" s="54" customFormat="1" ht="48" customHeight="1">
      <c r="A130" s="175" t="s">
        <v>79</v>
      </c>
      <c r="B130" s="166"/>
      <c r="C130" s="166"/>
      <c r="D130" s="136" t="s">
        <v>6</v>
      </c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8"/>
      <c r="X130" s="167" t="s">
        <v>7</v>
      </c>
      <c r="Y130" s="168"/>
      <c r="Z130" s="169"/>
      <c r="AA130" s="166" t="s">
        <v>86</v>
      </c>
      <c r="AB130" s="166"/>
      <c r="AC130" s="166"/>
      <c r="AD130" s="166" t="s">
        <v>80</v>
      </c>
      <c r="AE130" s="166"/>
      <c r="AF130" s="166"/>
      <c r="AG130" s="166" t="s">
        <v>81</v>
      </c>
      <c r="AH130" s="166"/>
      <c r="AI130" s="166"/>
      <c r="AJ130" s="166" t="s">
        <v>82</v>
      </c>
      <c r="AK130" s="166"/>
      <c r="AL130" s="178"/>
      <c r="AM130" s="13"/>
    </row>
    <row r="131" spans="1:39" s="54" customFormat="1" ht="52.5" customHeight="1" thickBot="1">
      <c r="A131" s="91" t="s">
        <v>74</v>
      </c>
      <c r="B131" s="92"/>
      <c r="C131" s="93"/>
      <c r="D131" s="112" t="s">
        <v>75</v>
      </c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4"/>
      <c r="X131" s="115">
        <f>M18</f>
        <v>1</v>
      </c>
      <c r="Y131" s="116"/>
      <c r="Z131" s="117"/>
      <c r="AA131" s="94">
        <v>15.26</v>
      </c>
      <c r="AB131" s="94"/>
      <c r="AC131" s="94"/>
      <c r="AD131" s="94">
        <f>X131*AA131</f>
        <v>15.26</v>
      </c>
      <c r="AE131" s="94"/>
      <c r="AF131" s="94"/>
      <c r="AG131" s="94">
        <f>ROUND(AD131*0.2,2)</f>
        <v>3.05</v>
      </c>
      <c r="AH131" s="94"/>
      <c r="AI131" s="94"/>
      <c r="AJ131" s="94">
        <f>AD131+AG131</f>
        <v>18.31</v>
      </c>
      <c r="AK131" s="94"/>
      <c r="AL131" s="95"/>
      <c r="AM131" s="13"/>
    </row>
    <row r="132" spans="1:39" s="54" customFormat="1" ht="15.75" thickBo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5"/>
      <c r="T132" s="14"/>
      <c r="U132" s="14"/>
      <c r="V132" s="17"/>
      <c r="W132" s="14"/>
      <c r="X132" s="19" t="s">
        <v>8</v>
      </c>
      <c r="Y132" s="14"/>
      <c r="Z132" s="14"/>
      <c r="AA132" s="45"/>
      <c r="AB132" s="45"/>
      <c r="AC132" s="45"/>
      <c r="AD132" s="139">
        <f>AD131</f>
        <v>15.26</v>
      </c>
      <c r="AE132" s="139"/>
      <c r="AF132" s="139"/>
      <c r="AG132" s="139">
        <f>AG131</f>
        <v>3.05</v>
      </c>
      <c r="AH132" s="139"/>
      <c r="AI132" s="139"/>
      <c r="AJ132" s="139">
        <f>AJ131</f>
        <v>18.31</v>
      </c>
      <c r="AK132" s="139"/>
      <c r="AL132" s="139"/>
      <c r="AM132" s="13"/>
    </row>
    <row r="133" spans="1:39" s="54" customFormat="1" ht="8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5"/>
      <c r="T133" s="1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3"/>
    </row>
    <row r="134" spans="1:39" s="54" customFormat="1" ht="15">
      <c r="A134" s="107" t="s">
        <v>9</v>
      </c>
      <c r="B134" s="107"/>
      <c r="C134" s="107"/>
      <c r="D134" s="107"/>
      <c r="E134" s="107"/>
      <c r="F134" s="107"/>
      <c r="G134" s="107"/>
      <c r="H134" s="174" t="str">
        <f>SUBSTITUTE(PROPER(INDEX(n_4,MID(TEXT(AJ132,n0),1,1)+1)&amp;INDEX(n0x,MID(TEXT(AJ132,n0),2,1)+1,MID(TEXT(AJ132,n0),3,1)+1)&amp;IF(-MID(TEXT(AJ132,n0),1,3),"миллиард"&amp;VLOOKUP(MID(TEXT(AJ132,n0),3,1)*AND(MID(TEXT(AJ132,n0),2,1)-1),мил,2),"")&amp;INDEX(n_4,MID(TEXT(AJ132,n0),4,1)+1)&amp;INDEX(n0x,MID(TEXT(AJ132,n0),5,1)+1,MID(TEXT(AJ132,n0),6,1)+1)&amp;IF(-MID(TEXT(AJ132,n0),4,3),"миллион"&amp;VLOOKUP(MID(TEXT(AJ132,n0),6,1)*AND(MID(TEXT(AJ132,n0),5,1)-1),мил,2),"")&amp;INDEX(n_4,MID(TEXT(AJ132,n0),7,1)+1)&amp;INDEX(n1x,MID(TEXT(AJ132,n0),8,1)+1,MID(TEXT(AJ132,n0),9,1)+1)&amp;IF(-MID(TEXT(AJ132,n0),7,3),VLOOKUP(MID(TEXT(AJ132,n0),9,1)*AND(MID(TEXT(AJ132,n0),8,1)-1),тыс,2),"")&amp;INDEX(n_4,MID(TEXT(AJ132,n0),10,1)+1)&amp;INDEX(n0x,MID(TEXT(AJ132,n0),11,1)+1,MID(TEXT(AJ132,n0),12,1)+1)),"z"," ")&amp;IF(TRUNC(TEXT(AJ132,n0)),"","Ноль ")&amp;"рубл"&amp;VLOOKUP(MOD(MAX(MOD(MID(TEXT(AJ132,n0),11,2)-11,100),9),10),{0,"ь ";1,"я ";4,"ей "},2)&amp;RIGHT(TEXT(AJ132,n0),2)&amp;" копе"&amp;VLOOKUP(MOD(MAX(MOD(RIGHT(TEXT(AJ132,n0),2)-11,100),9),10),{0,"йка";1,"йки";4,"ек"},2)</f>
        <v>Восемнадцать рублей 31 копейка</v>
      </c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3"/>
    </row>
    <row r="135" spans="1:39" s="54" customFormat="1" ht="15">
      <c r="A135" s="107" t="s">
        <v>18</v>
      </c>
      <c r="B135" s="107"/>
      <c r="C135" s="107"/>
      <c r="D135" s="107"/>
      <c r="E135" s="107"/>
      <c r="F135" s="107"/>
      <c r="G135" s="107"/>
      <c r="H135" s="162" t="str">
        <f>SUBSTITUTE(PROPER(INDEX(n_4,MID(TEXT(AG132,n0),1,1)+1)&amp;INDEX(n0x,MID(TEXT(AG132,n0),2,1)+1,MID(TEXT(AG132,n0),3,1)+1)&amp;IF(-MID(TEXT(AG132,n0),1,3),"миллиард"&amp;VLOOKUP(MID(TEXT(AG132,n0),3,1)*AND(MID(TEXT(AG132,n0),2,1)-1),мил,2),"")&amp;INDEX(n_4,MID(TEXT(AG132,n0),4,1)+1)&amp;INDEX(n0x,MID(TEXT(AG132,n0),5,1)+1,MID(TEXT(AG132,n0),6,1)+1)&amp;IF(-MID(TEXT(AG132,n0),4,3),"миллион"&amp;VLOOKUP(MID(TEXT(AG132,n0),6,1)*AND(MID(TEXT(AG132,n0),5,1)-1),мил,2),"")&amp;INDEX(n_4,MID(TEXT(AG132,n0),7,1)+1)&amp;INDEX(n1x,MID(TEXT(AG132,n0),8,1)+1,MID(TEXT(AG132,n0),9,1)+1)&amp;IF(-MID(TEXT(AG132,n0),7,3),VLOOKUP(MID(TEXT(AG132,n0),9,1)*AND(MID(TEXT(AG132,n0),8,1)-1),тыс,2),"")&amp;INDEX(n_4,MID(TEXT(AG132,n0),10,1)+1)&amp;INDEX(n0x,MID(TEXT(AG132,n0),11,1)+1,MID(TEXT(AG132,n0),12,1)+1)),"z"," ")&amp;IF(TRUNC(TEXT(AG132,n0)),"","Ноль ")&amp;"рубл"&amp;VLOOKUP(MOD(MAX(MOD(MID(TEXT(AG132,n0),11,2)-11,100),9),10),{0,"ь ";1,"я ";4,"ей "},2)&amp;RIGHT(TEXT(AG132,n0),2)&amp;" копе"&amp;VLOOKUP(MOD(MAX(MOD(RIGHT(TEXT(AG132,n0),2)-11,100),9),10),{0,"йка";1,"йки";4,"ек"},2)</f>
        <v>Три рубля 05 копеек</v>
      </c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3"/>
    </row>
    <row r="136" spans="1:39" s="54" customFormat="1" ht="6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5"/>
      <c r="T136" s="1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3"/>
    </row>
    <row r="137" spans="1:39" s="54" customFormat="1" ht="22.5" customHeight="1">
      <c r="A137" s="161" t="s">
        <v>76</v>
      </c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</row>
    <row r="138" spans="1:39" s="54" customFormat="1" ht="15" customHeight="1">
      <c r="A138" s="152" t="s">
        <v>20</v>
      </c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3"/>
    </row>
    <row r="139" spans="1:39" s="54" customFormat="1" ht="15" customHeight="1">
      <c r="A139" s="152" t="s">
        <v>73</v>
      </c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3"/>
    </row>
    <row r="140" spans="1:39" s="54" customFormat="1" ht="9.7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13"/>
    </row>
    <row r="141" spans="1:39" s="54" customFormat="1" ht="15" customHeight="1">
      <c r="A141" s="82" t="str">
        <f>VLOOKUP($A$5,$A$174:$E$176,4,0)</f>
        <v>Заместитель начальника управления - начальник 
отдела экспертизы Брестского областного 
управления Госпромнадзора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1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3"/>
    </row>
    <row r="142" spans="1:39" s="54" customFormat="1" ht="15" customHeight="1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14" t="str">
        <f>VLOOKUP($A$5,$A$174:$E$176,5,0)</f>
        <v>К.В.Рябушев</v>
      </c>
      <c r="AG142" s="14"/>
      <c r="AH142" s="14"/>
      <c r="AI142" s="14"/>
      <c r="AJ142" s="14"/>
      <c r="AK142" s="14"/>
      <c r="AL142" s="14"/>
      <c r="AM142" s="13"/>
    </row>
    <row r="143" spans="1:39" s="54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6"/>
      <c r="T143" s="16"/>
      <c r="U143" s="13"/>
      <c r="V143" s="13"/>
      <c r="W143" s="13"/>
      <c r="X143" s="13"/>
      <c r="Y143" s="20" t="s">
        <v>21</v>
      </c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</row>
    <row r="144" spans="1:39" s="54" customFormat="1" ht="23.25" customHeight="1">
      <c r="A144" s="13" t="s">
        <v>11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6"/>
      <c r="T144" s="1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39" s="54" customFormat="1" ht="17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1:39" s="54" customFormat="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9:20" s="54" customFormat="1" ht="15">
      <c r="S147" s="66"/>
      <c r="T147" s="66"/>
    </row>
    <row r="148" spans="19:20" s="54" customFormat="1" ht="15">
      <c r="S148" s="66"/>
      <c r="T148" s="66"/>
    </row>
    <row r="149" spans="19:20" s="54" customFormat="1" ht="15">
      <c r="S149" s="66"/>
      <c r="T149" s="66"/>
    </row>
    <row r="150" s="54" customFormat="1" ht="15.75" customHeight="1"/>
    <row r="151" spans="19:20" s="54" customFormat="1" ht="15">
      <c r="S151" s="66"/>
      <c r="T151" s="66"/>
    </row>
    <row r="152" spans="19:20" s="54" customFormat="1" ht="15">
      <c r="S152" s="66"/>
      <c r="T152" s="66"/>
    </row>
    <row r="153" spans="19:20" s="54" customFormat="1" ht="15">
      <c r="S153" s="66"/>
      <c r="T153" s="66"/>
    </row>
    <row r="154" spans="19:20" s="54" customFormat="1" ht="15">
      <c r="S154" s="66"/>
      <c r="T154" s="66"/>
    </row>
    <row r="155" spans="19:20" s="54" customFormat="1" ht="15">
      <c r="S155" s="66"/>
      <c r="T155" s="66"/>
    </row>
    <row r="156" spans="19:20" s="54" customFormat="1" ht="15">
      <c r="S156" s="66"/>
      <c r="T156" s="66"/>
    </row>
    <row r="157" spans="19:20" s="54" customFormat="1" ht="15">
      <c r="S157" s="66"/>
      <c r="T157" s="66"/>
    </row>
    <row r="158" spans="19:20" s="54" customFormat="1" ht="15">
      <c r="S158" s="66"/>
      <c r="T158" s="66"/>
    </row>
    <row r="159" spans="19:20" s="54" customFormat="1" ht="15">
      <c r="S159" s="66"/>
      <c r="T159" s="66"/>
    </row>
    <row r="160" spans="19:20" s="54" customFormat="1" ht="15">
      <c r="S160" s="66"/>
      <c r="T160" s="66"/>
    </row>
    <row r="161" spans="19:20" s="54" customFormat="1" ht="15">
      <c r="S161" s="66"/>
      <c r="T161" s="66"/>
    </row>
    <row r="162" spans="19:20" s="54" customFormat="1" ht="15">
      <c r="S162" s="66"/>
      <c r="T162" s="66"/>
    </row>
    <row r="163" spans="19:20" s="54" customFormat="1" ht="15">
      <c r="S163" s="66"/>
      <c r="T163" s="66"/>
    </row>
    <row r="164" spans="19:20" s="54" customFormat="1" ht="15">
      <c r="S164" s="66"/>
      <c r="T164" s="66"/>
    </row>
    <row r="165" spans="19:20" s="54" customFormat="1" ht="15">
      <c r="S165" s="66"/>
      <c r="T165" s="66"/>
    </row>
    <row r="166" spans="19:20" s="54" customFormat="1" ht="15">
      <c r="S166" s="66"/>
      <c r="T166" s="66"/>
    </row>
    <row r="167" spans="1:39" ht="17.2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66"/>
      <c r="T167" s="66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</row>
    <row r="168" ht="15">
      <c r="AM168" s="27"/>
    </row>
    <row r="169" ht="15">
      <c r="AM169" s="27"/>
    </row>
    <row r="170" ht="19.5" customHeight="1">
      <c r="AM170" s="27"/>
    </row>
    <row r="171" ht="19.5" customHeight="1">
      <c r="AM171" s="27"/>
    </row>
    <row r="172" ht="19.5" customHeight="1">
      <c r="AM172" s="27"/>
    </row>
    <row r="173" spans="19:20" s="54" customFormat="1" ht="19.5" customHeight="1">
      <c r="S173" s="66"/>
      <c r="T173" s="66"/>
    </row>
    <row r="174" spans="1:7" s="54" customFormat="1" ht="32.25" customHeight="1" hidden="1">
      <c r="A174" s="73" t="s">
        <v>126</v>
      </c>
      <c r="B174" s="73" t="s">
        <v>107</v>
      </c>
      <c r="C174" s="74" t="s">
        <v>108</v>
      </c>
      <c r="D174" s="75" t="s">
        <v>109</v>
      </c>
      <c r="E174" s="78" t="s">
        <v>110</v>
      </c>
      <c r="F174" s="66"/>
      <c r="G174" s="66"/>
    </row>
    <row r="175" spans="1:7" s="54" customFormat="1" ht="35.25" customHeight="1" hidden="1">
      <c r="A175" s="38" t="s">
        <v>111</v>
      </c>
      <c r="B175" s="73" t="s">
        <v>112</v>
      </c>
      <c r="C175" s="74" t="s">
        <v>113</v>
      </c>
      <c r="D175" s="76" t="s">
        <v>114</v>
      </c>
      <c r="E175" s="78" t="s">
        <v>115</v>
      </c>
      <c r="F175" s="62"/>
      <c r="G175" s="66"/>
    </row>
    <row r="176" spans="1:20" s="54" customFormat="1" ht="66" customHeight="1" hidden="1">
      <c r="A176" s="38" t="s">
        <v>116</v>
      </c>
      <c r="B176" s="73" t="s">
        <v>117</v>
      </c>
      <c r="C176" s="77" t="s">
        <v>118</v>
      </c>
      <c r="D176" s="75" t="s">
        <v>119</v>
      </c>
      <c r="E176" s="78" t="s">
        <v>120</v>
      </c>
      <c r="F176" s="66"/>
      <c r="G176" s="66"/>
      <c r="S176" s="66"/>
      <c r="T176" s="66"/>
    </row>
    <row r="177" s="54" customFormat="1" ht="13.5" customHeight="1"/>
    <row r="178" ht="23.25" customHeight="1">
      <c r="AM178" s="27"/>
    </row>
    <row r="179" ht="23.25" customHeight="1">
      <c r="AM179" s="27"/>
    </row>
  </sheetData>
  <sheetProtection password="CE2C" sheet="1" objects="1" scenarios="1" formatCells="0" formatColumns="0" formatRows="0" selectLockedCells="1"/>
  <mergeCells count="174">
    <mergeCell ref="A38:AL38"/>
    <mergeCell ref="A39:AL39"/>
    <mergeCell ref="A41:AL41"/>
    <mergeCell ref="H99:AL99"/>
    <mergeCell ref="A99:G99"/>
    <mergeCell ref="AJ132:AL132"/>
    <mergeCell ref="A130:C130"/>
    <mergeCell ref="I102:AL102"/>
    <mergeCell ref="AD132:AF132"/>
    <mergeCell ref="AF116:AJ116"/>
    <mergeCell ref="AD130:AF130"/>
    <mergeCell ref="AG130:AI130"/>
    <mergeCell ref="AJ130:AL130"/>
    <mergeCell ref="A139:AL139"/>
    <mergeCell ref="A101:AL101"/>
    <mergeCell ref="X130:Z130"/>
    <mergeCell ref="I127:AL127"/>
    <mergeCell ref="V106:AL107"/>
    <mergeCell ref="AK116:AM116"/>
    <mergeCell ref="X131:Z131"/>
    <mergeCell ref="A102:H102"/>
    <mergeCell ref="H134:AL134"/>
    <mergeCell ref="A138:AL138"/>
    <mergeCell ref="A2:AM2"/>
    <mergeCell ref="AG131:AI131"/>
    <mergeCell ref="AI25:AL25"/>
    <mergeCell ref="AI24:AL24"/>
    <mergeCell ref="I124:AL124"/>
    <mergeCell ref="AF115:AL115"/>
    <mergeCell ref="H100:AL100"/>
    <mergeCell ref="AA130:AC130"/>
    <mergeCell ref="D131:W131"/>
    <mergeCell ref="R27:AK27"/>
    <mergeCell ref="A137:AM137"/>
    <mergeCell ref="A135:G135"/>
    <mergeCell ref="AJ131:AL131"/>
    <mergeCell ref="AA131:AC131"/>
    <mergeCell ref="H135:AL135"/>
    <mergeCell ref="A134:G134"/>
    <mergeCell ref="A131:C131"/>
    <mergeCell ref="AG132:AI132"/>
    <mergeCell ref="AD131:AF131"/>
    <mergeCell ref="A5:AL5"/>
    <mergeCell ref="A12:K12"/>
    <mergeCell ref="R24:T24"/>
    <mergeCell ref="U24:Y24"/>
    <mergeCell ref="K28:AK28"/>
    <mergeCell ref="A7:AL7"/>
    <mergeCell ref="A16:AL16"/>
    <mergeCell ref="A25:Q25"/>
    <mergeCell ref="A8:AL8"/>
    <mergeCell ref="A15:AL15"/>
    <mergeCell ref="U128:Z128"/>
    <mergeCell ref="A128:R128"/>
    <mergeCell ref="A40:AL40"/>
    <mergeCell ref="W91:AA91"/>
    <mergeCell ref="T75:AB75"/>
    <mergeCell ref="A112:AM112"/>
    <mergeCell ref="AA96:AC96"/>
    <mergeCell ref="A53:AL53"/>
    <mergeCell ref="D95:W95"/>
    <mergeCell ref="A55:AL55"/>
    <mergeCell ref="AD3:AI3"/>
    <mergeCell ref="A34:AL34"/>
    <mergeCell ref="A35:AL35"/>
    <mergeCell ref="A23:AL23"/>
    <mergeCell ref="A17:AL17"/>
    <mergeCell ref="AJ3:AL3"/>
    <mergeCell ref="A32:L32"/>
    <mergeCell ref="A11:AL11"/>
    <mergeCell ref="U25:Y25"/>
    <mergeCell ref="A9:AL9"/>
    <mergeCell ref="D130:W130"/>
    <mergeCell ref="AG97:AI97"/>
    <mergeCell ref="I126:AL126"/>
    <mergeCell ref="A98:AL98"/>
    <mergeCell ref="AB128:AH128"/>
    <mergeCell ref="A116:S123"/>
    <mergeCell ref="AD97:AF97"/>
    <mergeCell ref="AD109:AL109"/>
    <mergeCell ref="V109:AC109"/>
    <mergeCell ref="AJ97:AL97"/>
    <mergeCell ref="M18:N18"/>
    <mergeCell ref="Z25:AD25"/>
    <mergeCell ref="A28:J28"/>
    <mergeCell ref="R25:T25"/>
    <mergeCell ref="A21:AL21"/>
    <mergeCell ref="A33:AL33"/>
    <mergeCell ref="A19:AL19"/>
    <mergeCell ref="A20:AL20"/>
    <mergeCell ref="A22:AL22"/>
    <mergeCell ref="A29:AL29"/>
    <mergeCell ref="A10:AL10"/>
    <mergeCell ref="Z24:AD24"/>
    <mergeCell ref="A13:AL13"/>
    <mergeCell ref="AE25:AH25"/>
    <mergeCell ref="AE24:AH24"/>
    <mergeCell ref="L12:AL12"/>
    <mergeCell ref="A24:Q24"/>
    <mergeCell ref="A14:AL14"/>
    <mergeCell ref="A43:AL43"/>
    <mergeCell ref="A44:AL44"/>
    <mergeCell ref="A27:O27"/>
    <mergeCell ref="A42:AL42"/>
    <mergeCell ref="A30:AL30"/>
    <mergeCell ref="A31:AL31"/>
    <mergeCell ref="A37:AL37"/>
    <mergeCell ref="A52:AL52"/>
    <mergeCell ref="AG95:AI95"/>
    <mergeCell ref="A47:AL47"/>
    <mergeCell ref="A78:K78"/>
    <mergeCell ref="A73:G73"/>
    <mergeCell ref="A75:I75"/>
    <mergeCell ref="A56:AL56"/>
    <mergeCell ref="V85:AL87"/>
    <mergeCell ref="B92:C92"/>
    <mergeCell ref="S88:Y88"/>
    <mergeCell ref="A95:C95"/>
    <mergeCell ref="X95:Z95"/>
    <mergeCell ref="AJ95:AL95"/>
    <mergeCell ref="A79:R87"/>
    <mergeCell ref="V79:AL80"/>
    <mergeCell ref="V82:AL83"/>
    <mergeCell ref="V84:AL84"/>
    <mergeCell ref="D96:W96"/>
    <mergeCell ref="X96:Z96"/>
    <mergeCell ref="AD96:AF96"/>
    <mergeCell ref="AD95:AF95"/>
    <mergeCell ref="A93:AL93"/>
    <mergeCell ref="T63:AM63"/>
    <mergeCell ref="T64:AL67"/>
    <mergeCell ref="T68:AL69"/>
    <mergeCell ref="V78:AL78"/>
    <mergeCell ref="A57:AL57"/>
    <mergeCell ref="T58:AL58"/>
    <mergeCell ref="A61:Q61"/>
    <mergeCell ref="A64:Q69"/>
    <mergeCell ref="T61:AL61"/>
    <mergeCell ref="A50:AL50"/>
    <mergeCell ref="A54:AL54"/>
    <mergeCell ref="A36:AL36"/>
    <mergeCell ref="A45:AL45"/>
    <mergeCell ref="A51:AL51"/>
    <mergeCell ref="A48:AL48"/>
    <mergeCell ref="M32:AL32"/>
    <mergeCell ref="P1:U1"/>
    <mergeCell ref="V1:AC1"/>
    <mergeCell ref="A59:Q59"/>
    <mergeCell ref="K73:R73"/>
    <mergeCell ref="A49:AL49"/>
    <mergeCell ref="A63:Q63"/>
    <mergeCell ref="T59:AL59"/>
    <mergeCell ref="A58:S58"/>
    <mergeCell ref="T62:AL62"/>
    <mergeCell ref="A141:S142"/>
    <mergeCell ref="T142:AE142"/>
    <mergeCell ref="T70:AL73"/>
    <mergeCell ref="E92:K92"/>
    <mergeCell ref="A96:C96"/>
    <mergeCell ref="AJ96:AL96"/>
    <mergeCell ref="A71:Q71"/>
    <mergeCell ref="AG96:AI96"/>
    <mergeCell ref="N88:R88"/>
    <mergeCell ref="B91:K91"/>
    <mergeCell ref="A46:AL46"/>
    <mergeCell ref="A3:C3"/>
    <mergeCell ref="A107:S109"/>
    <mergeCell ref="A6:AL6"/>
    <mergeCell ref="I125:AL125"/>
    <mergeCell ref="AA95:AC95"/>
    <mergeCell ref="A62:Q62"/>
    <mergeCell ref="L91:T91"/>
    <mergeCell ref="A60:K60"/>
    <mergeCell ref="A4:AL4"/>
  </mergeCells>
  <dataValidations count="1">
    <dataValidation type="list" allowBlank="1" showInputMessage="1" showErrorMessage="1" sqref="A5:AL5">
      <formula1>$A$174:$A$176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1" r:id="rId4"/>
  <rowBreaks count="2" manualBreakCount="2">
    <brk id="76" max="38" man="1"/>
    <brk id="11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359400.44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Триста пятьдесят девять тысяч четыреста рублей 44 копейки</v>
      </c>
    </row>
    <row r="19" spans="2:3" ht="12.75">
      <c r="B19" s="7">
        <f ca="1">ROUND((RAND()*10000000),2)</f>
        <v>5057321.28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Пять миллионов пятьдесят семь тысяч триста двадцать один рубль 28 копеек</v>
      </c>
    </row>
    <row r="20" spans="2:3" ht="12.75">
      <c r="B20" s="7">
        <f ca="1">ROUND((RAND()*100000000),2)</f>
        <v>76896948.15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Семьдесят шесть миллионов восемьсот девяносто шесть тысяч девятьсот сорок восемь рублей 15 копеек</v>
      </c>
    </row>
    <row r="21" spans="2:3" ht="12.75">
      <c r="B21" s="7">
        <f ca="1">ROUND((RAND()*1000000000),2)</f>
        <v>412066976.48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Четыреста двенадцать миллионов шестьдесят шесть тысяч девятьсот семьдесят шесть рублей 48 копеек</v>
      </c>
    </row>
    <row r="22" spans="2:3" ht="12.75">
      <c r="B22" s="7">
        <f ca="1">ROUND((RAND()*1000000000000),2)</f>
        <v>999347166010.68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Девятьсот девяносто девять миллиардов триста сорок семь миллионов сто шестьдесят шесть тысяч десять рублей 68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2023-08-11T05:48:01Z</cp:lastPrinted>
  <dcterms:created xsi:type="dcterms:W3CDTF">2021-04-16T08:52:42Z</dcterms:created>
  <dcterms:modified xsi:type="dcterms:W3CDTF">2024-04-29T09:18:56Z</dcterms:modified>
  <cp:category/>
  <cp:version/>
  <cp:contentType/>
  <cp:contentStatus/>
</cp:coreProperties>
</file>