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305" yWindow="180" windowWidth="9720" windowHeight="8760"/>
  </bookViews>
  <sheets>
    <sheet name="Лист1" sheetId="1" r:id="rId1"/>
    <sheet name="Формула 2" sheetId="3" state="hidden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Лист1!$A$1:$AM$68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B48" i="1" l="1"/>
  <c r="U48" i="1"/>
  <c r="AF35" i="1"/>
  <c r="AL36" i="1"/>
  <c r="AF63" i="1" l="1"/>
  <c r="A62" i="1"/>
  <c r="A27" i="1"/>
  <c r="K45" i="1"/>
  <c r="K46" i="1" l="1"/>
  <c r="K44" i="1"/>
  <c r="Y51" i="1"/>
  <c r="C15" i="3" l="1"/>
  <c r="AD51" i="1"/>
  <c r="AD52" i="1" l="1"/>
  <c r="AG51" i="1"/>
  <c r="AG52" i="1" s="1"/>
  <c r="H55" i="1" s="1"/>
  <c r="B22" i="3"/>
  <c r="C22" i="3" s="1"/>
  <c r="B21" i="3"/>
  <c r="C21" i="3" s="1"/>
  <c r="B20" i="3"/>
  <c r="C20" i="3" s="1"/>
  <c r="B19" i="3"/>
  <c r="C19" i="3" s="1"/>
  <c r="B18" i="3"/>
  <c r="C18" i="3" s="1"/>
  <c r="C16" i="3"/>
  <c r="C14" i="3"/>
  <c r="C13" i="3"/>
  <c r="C12" i="3"/>
  <c r="C11" i="3"/>
  <c r="C10" i="3"/>
  <c r="C9" i="3"/>
  <c r="C8" i="3"/>
  <c r="C7" i="3"/>
  <c r="C6" i="3"/>
  <c r="C5" i="3"/>
  <c r="AJ51" i="1" l="1"/>
  <c r="AJ52" i="1" s="1"/>
  <c r="H54" i="1" s="1"/>
  <c r="AD18" i="1"/>
  <c r="AD19" i="1" s="1"/>
  <c r="AG18" i="1" l="1"/>
  <c r="AG19" i="1" s="1"/>
  <c r="H22" i="1" s="1"/>
  <c r="AJ18" i="1" l="1"/>
  <c r="AJ19" i="1" l="1"/>
  <c r="H21" i="1" s="1"/>
</calcChain>
</file>

<file path=xl/comments1.xml><?xml version="1.0" encoding="utf-8"?>
<comments xmlns="http://schemas.openxmlformats.org/spreadsheetml/2006/main">
  <authors>
    <author>Aliabeva</author>
  </authors>
  <commentList>
    <comment ref="V2" authorId="0">
      <text>
        <r>
          <rPr>
            <sz val="9"/>
            <color indexed="81"/>
            <rFont val="Tahoma"/>
            <family val="2"/>
            <charset val="204"/>
          </rPr>
          <t xml:space="preserve">
ЗАПОЛНЯТЬ ТОЛЬКО ОКРАШЕННЫЕ ПОЛЯ 
ДАННЫЕ АВТОМАТИЧЕСКИ ПОПАДАЮТ В СЧЕТ;
ПРИ НЕОБХОДИМОСТИ РАЗДВИНУТЬ СТРОКУ ДЛЯ КОРРЕКТНОГО ОТОБРАЖЕНИЯ ПРИ ПЕЧАТИ.</t>
        </r>
      </text>
    </comment>
    <comment ref="V8" authorId="0">
      <text>
        <r>
          <rPr>
            <sz val="9"/>
            <color indexed="81"/>
            <rFont val="Tahoma"/>
            <family val="2"/>
            <charset val="204"/>
          </rPr>
          <t>ДАННЫЕ АВТОМАТИЧЕСКИ ПОПАДАЮТ В СЧЕТ. ПРОВЕРИТЬ НАЛИЧИЕ УНП;
РАЗДВИНУТЬ СТРОКУ ДЛЯ КОРРЕКТНОГО ОТОБРАЖЕНИЯ ПРИ ПЕЧАТИ;
Чтобы в одной ячейке продолжить заполнение с новой строки нажать Alt+Enter</t>
        </r>
      </text>
    </comment>
    <comment ref="S11" authorId="0">
      <text>
        <r>
          <rPr>
            <b/>
            <sz val="9"/>
            <color indexed="81"/>
            <rFont val="Tahoma"/>
            <family val="2"/>
            <charset val="204"/>
          </rPr>
          <t>ПРИСВАИВАЕТСЯ 
ГОСПРОМНАДЗОРОМ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№ ДОЛГОСРОЧНОГО ДОГОВОРА
</t>
        </r>
      </text>
    </comment>
    <comment ref="W14" authorId="0">
      <text>
        <r>
          <rPr>
            <b/>
            <sz val="9"/>
            <color indexed="81"/>
            <rFont val="Tahoma"/>
            <family val="2"/>
            <charset val="204"/>
          </rPr>
          <t>ДАТА ЗАКЛЮЧЕНИЯ ДОЛГОСРОЧНОГО ДОГОВОРА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8" authorId="0">
      <text>
        <r>
          <rPr>
            <b/>
            <sz val="6"/>
            <color indexed="81"/>
            <rFont val="Tahoma"/>
            <family val="2"/>
            <charset val="204"/>
          </rPr>
          <t>ВСТАВЛЕННОЕ КОЛИЧЕСТВО ПРОВЕРОК ЗНАНИЙ ДОЛЖНО БЫТЬ ОСУЩЕСТВЛЕНО В ТЕЧЕНИИ ОДНОГО РАБОЧЕГО ДНЯ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<sst xmlns="http://schemas.openxmlformats.org/spreadsheetml/2006/main" count="76" uniqueCount="53">
  <si>
    <t>ИСПОЛНИТЕЛЬ:</t>
  </si>
  <si>
    <t>ЗАКАЗЧИК:</t>
  </si>
  <si>
    <t xml:space="preserve">АКТ № </t>
  </si>
  <si>
    <t>сдачи-приемки оказанных услуг</t>
  </si>
  <si>
    <t>"</t>
  </si>
  <si>
    <t>от</t>
  </si>
  <si>
    <t>Наименование услуг (работ)</t>
  </si>
  <si>
    <t>Кол-во ед.</t>
  </si>
  <si>
    <t>ИТОГО:</t>
  </si>
  <si>
    <t>ВСЕГО:</t>
  </si>
  <si>
    <t>(подпись)</t>
  </si>
  <si>
    <t>М.П.</t>
  </si>
  <si>
    <t>Перевод числа в сумму прописью</t>
  </si>
  <si>
    <r>
      <t xml:space="preserve">Формат: </t>
    </r>
    <r>
      <rPr>
        <b/>
        <sz val="10"/>
        <color theme="3"/>
        <rFont val="Arial"/>
        <family val="2"/>
        <charset val="204"/>
      </rPr>
      <t>"</t>
    </r>
    <r>
      <rPr>
        <b/>
        <i/>
        <sz val="10"/>
        <color theme="3"/>
        <rFont val="Arial"/>
        <family val="2"/>
        <charset val="204"/>
      </rPr>
      <t>Пропись</t>
    </r>
    <r>
      <rPr>
        <b/>
        <sz val="10"/>
        <color theme="3"/>
        <rFont val="Arial"/>
        <family val="2"/>
        <charset val="204"/>
      </rPr>
      <t xml:space="preserve"> рублей 00 копеек"</t>
    </r>
  </si>
  <si>
    <t>Примеры</t>
  </si>
  <si>
    <t>Результат преобразования</t>
  </si>
  <si>
    <t>Случайные примеры:</t>
  </si>
  <si>
    <t>ПЛАТЕЛЬЩИК:</t>
  </si>
  <si>
    <t>Ставка НДС 20%:</t>
  </si>
  <si>
    <t>1.</t>
  </si>
  <si>
    <t>№</t>
  </si>
  <si>
    <t>После проведения оплаты "Заказчик" предоставляет "Исполнителю" копию платежного поручения.</t>
  </si>
  <si>
    <t>Оплату произвести в течение 10 банковских дней со дня выставления.</t>
  </si>
  <si>
    <t>подпись</t>
  </si>
  <si>
    <t>СЧЕТ-ФАКТУРА №</t>
  </si>
  <si>
    <t>Юридический адрес:</t>
  </si>
  <si>
    <t>Банковские реквизиты:</t>
  </si>
  <si>
    <t>Основанием, подтверждающим оказание платных услуг, является акт сдачи-приемки оказанных</t>
  </si>
  <si>
    <t>услуг.</t>
  </si>
  <si>
    <t>Работа проводилась по договору №</t>
  </si>
  <si>
    <t>Счет-фактура выписана на основании договора от</t>
  </si>
  <si>
    <t>(банковские реквизиты)</t>
  </si>
  <si>
    <t>специалист отдела проверки знаний</t>
  </si>
  <si>
    <t xml:space="preserve">№
прейскуранта </t>
  </si>
  <si>
    <t>15.1</t>
  </si>
  <si>
    <t>Проведение проверки знаний
по вопросам промышленной безопасности
(за 1экзаменуемого на 1 услугу)</t>
  </si>
  <si>
    <t>Стоимость за ед. без НДС, бел.руб</t>
  </si>
  <si>
    <t>Стоимость без НДС, бел.руб</t>
  </si>
  <si>
    <t>НДС, бел.руб.</t>
  </si>
  <si>
    <t>Стоимость с НДС, бел.руб.</t>
  </si>
  <si>
    <t>Заказчик к качеству оказанных(ой) услуг(и) претензий не имеет</t>
  </si>
  <si>
    <t>Услуги(у) оказал: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</si>
  <si>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</si>
  <si>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t>Госпромнадзор
220108, г. Минск, ул. Казинца, 86/1
p/с: BY61AKBB36429000032530000000
БИК: AKBBBY2X
ЦБУ № 527 ОАО "АСБ Беларусбанк"
УНП 100061974 ОКПО 00015482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</si>
  <si>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</si>
  <si>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t>Ф.И.О.)</t>
  </si>
  <si>
    <t>(должность)</t>
  </si>
  <si>
    <t>Настоящий акт составлен о том, что: 
ИСПОЛНИТЕЛЬ оказал услуги(у)</t>
  </si>
  <si>
    <t>С.И.Трубельник</t>
  </si>
  <si>
    <t>В.В.Шарко</t>
  </si>
  <si>
    <t>Заместитель начальника Солигорского межрайонного отдела 
Минского областного управления Госпромнадзора</t>
  </si>
  <si>
    <t>Начальник Солигорского межрайонного 
отдела Минского областного 
управления Госпромнадзора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</si>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</sst>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</font>
    <font>
      <sz val="10"/>
      <color theme="3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color indexed="81"/>
      <name val="Tahoma"/>
      <family val="2"/>
      <charset val="204"/>
    </font>
    <font>
      <sz val="9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0" fontId="7" fillId="0" borderId="0" xfId="1" applyFont="1"/>
    <xf numFmtId="0" fontId="8" fillId="0" borderId="0" xfId="1" applyFont="1"/>
    <xf numFmtId="0" fontId="6" fillId="0" borderId="0" xfId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4" fontId="6" fillId="0" borderId="0" xfId="1" applyNumberFormat="1"/>
    <xf numFmtId="0" fontId="6" fillId="0" borderId="0" xfId="1" quotePrefix="1" applyFont="1"/>
    <xf numFmtId="0" fontId="6" fillId="0" borderId="0" xfId="1" quotePrefix="1"/>
    <xf numFmtId="4" fontId="11" fillId="0" borderId="0" xfId="1" applyNumberFormat="1" applyFont="1" applyAlignment="1">
      <alignment vertical="center"/>
    </xf>
    <xf numFmtId="0" fontId="12" fillId="0" borderId="0" xfId="1" applyFont="1"/>
    <xf numFmtId="0" fontId="6" fillId="0" borderId="0" xfId="1" applyAlignment="1"/>
    <xf numFmtId="0" fontId="2" fillId="2" borderId="0" xfId="0" applyFont="1" applyFill="1" applyAlignment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0" xfId="0" applyFont="1" applyFill="1" applyBorder="1" applyProtection="1">
      <protection locked="0" hidden="1"/>
    </xf>
    <xf numFmtId="0" fontId="2" fillId="0" borderId="0" xfId="0" applyFont="1" applyProtection="1">
      <protection locked="0" hidden="1"/>
    </xf>
    <xf numFmtId="0" fontId="2" fillId="2" borderId="0" xfId="0" applyFont="1" applyFill="1" applyBorder="1" applyAlignment="1" applyProtection="1">
      <alignment vertical="top" wrapText="1"/>
      <protection locked="0" hidden="1"/>
    </xf>
    <xf numFmtId="0" fontId="2" fillId="0" borderId="0" xfId="0" applyFont="1" applyBorder="1" applyProtection="1">
      <protection locked="0"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protection hidden="1"/>
    </xf>
    <xf numFmtId="0" fontId="2" fillId="2" borderId="1" xfId="0" applyFont="1" applyFill="1" applyBorder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locked="0" hidden="1"/>
    </xf>
    <xf numFmtId="0" fontId="18" fillId="2" borderId="0" xfId="0" applyFont="1" applyFill="1" applyBorder="1" applyAlignment="1" applyProtection="1">
      <protection hidden="1"/>
    </xf>
    <xf numFmtId="2" fontId="2" fillId="2" borderId="0" xfId="0" applyNumberFormat="1" applyFont="1" applyFill="1" applyAlignment="1" applyProtection="1"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2" fillId="2" borderId="0" xfId="0" quotePrefix="1" applyNumberFormat="1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wrapText="1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2" xfId="0" applyFont="1" applyFill="1" applyBorder="1" applyAlignment="1" applyProtection="1">
      <alignment horizontal="left"/>
      <protection hidden="1"/>
    </xf>
    <xf numFmtId="2" fontId="5" fillId="2" borderId="9" xfId="0" applyNumberFormat="1" applyFont="1" applyFill="1" applyBorder="1" applyAlignment="1" applyProtection="1">
      <alignment horizontal="center" vertical="center"/>
      <protection hidden="1"/>
    </xf>
    <xf numFmtId="2" fontId="4" fillId="2" borderId="4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0" fontId="2" fillId="3" borderId="0" xfId="0" applyFont="1" applyFill="1" applyBorder="1" applyAlignment="1" applyProtection="1">
      <alignment horizontal="center" wrapText="1"/>
      <protection locked="0"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0" xfId="0" applyFont="1" applyFill="1" applyBorder="1" applyAlignment="1" applyProtection="1">
      <alignment horizontal="left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2" fontId="4" fillId="2" borderId="4" xfId="0" applyNumberFormat="1" applyFont="1" applyFill="1" applyBorder="1" applyAlignment="1" applyProtection="1">
      <alignment horizontal="center" vertical="center"/>
      <protection hidden="1"/>
    </xf>
    <xf numFmtId="2" fontId="5" fillId="2" borderId="10" xfId="0" applyNumberFormat="1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top" wrapText="1"/>
      <protection hidden="1"/>
    </xf>
    <xf numFmtId="0" fontId="1" fillId="2" borderId="6" xfId="0" applyFont="1" applyFill="1" applyBorder="1" applyAlignment="1" applyProtection="1">
      <alignment horizontal="center" vertical="top" wrapText="1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" fillId="3" borderId="0" xfId="0" applyFont="1" applyFill="1" applyBorder="1" applyAlignment="1" applyProtection="1">
      <alignment horizontal="left" vertical="top" wrapText="1"/>
      <protection locked="0" hidden="1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0" fontId="5" fillId="3" borderId="0" xfId="0" applyFont="1" applyFill="1" applyBorder="1" applyAlignment="1" applyProtection="1">
      <alignment horizontal="left" vertical="top" wrapText="1"/>
      <protection locked="0" hidden="1"/>
    </xf>
    <xf numFmtId="0" fontId="5" fillId="2" borderId="9" xfId="0" applyFont="1" applyFill="1" applyBorder="1" applyAlignment="1" applyProtection="1">
      <alignment horizontal="justify" vertical="top" wrapText="1"/>
      <protection hidden="1"/>
    </xf>
    <xf numFmtId="49" fontId="2" fillId="2" borderId="14" xfId="0" applyNumberFormat="1" applyFont="1" applyFill="1" applyBorder="1" applyAlignment="1" applyProtection="1">
      <alignment horizontal="center" vertical="center"/>
      <protection hidden="1"/>
    </xf>
    <xf numFmtId="49" fontId="2" fillId="2" borderId="15" xfId="0" applyNumberFormat="1" applyFont="1" applyFill="1" applyBorder="1" applyAlignment="1" applyProtection="1">
      <alignment horizontal="center" vertical="center"/>
      <protection hidden="1"/>
    </xf>
    <xf numFmtId="49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justify" vertical="top" wrapText="1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/>
      <protection hidden="1"/>
    </xf>
    <xf numFmtId="49" fontId="2" fillId="2" borderId="8" xfId="0" applyNumberFormat="1" applyFont="1" applyFill="1" applyBorder="1" applyAlignment="1" applyProtection="1">
      <alignment horizontal="center" vertical="center"/>
      <protection hidden="1"/>
    </xf>
    <xf numFmtId="49" fontId="2" fillId="2" borderId="9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top" wrapText="1"/>
      <protection hidden="1"/>
    </xf>
    <xf numFmtId="0" fontId="18" fillId="2" borderId="0" xfId="0" applyFont="1" applyFill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3" fillId="2" borderId="2" xfId="0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13" fillId="2" borderId="3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1" fillId="2" borderId="11" xfId="0" applyFont="1" applyFill="1" applyBorder="1" applyAlignment="1" applyProtection="1">
      <alignment horizontal="center" vertical="top" wrapText="1"/>
      <protection hidden="1"/>
    </xf>
    <xf numFmtId="0" fontId="1" fillId="2" borderId="12" xfId="0" applyFont="1" applyFill="1" applyBorder="1" applyAlignment="1" applyProtection="1">
      <alignment horizontal="center" vertical="top" wrapText="1"/>
      <protection hidden="1"/>
    </xf>
    <xf numFmtId="0" fontId="1" fillId="2" borderId="13" xfId="0" applyFont="1" applyFill="1" applyBorder="1" applyAlignment="1" applyProtection="1">
      <alignment horizontal="center" vertical="top" wrapText="1"/>
      <protection hidden="1"/>
    </xf>
    <xf numFmtId="0" fontId="13" fillId="2" borderId="0" xfId="0" applyFont="1" applyFill="1" applyBorder="1" applyAlignment="1" applyProtection="1">
      <alignment horizontal="center" vertical="top"/>
      <protection hidden="1"/>
    </xf>
    <xf numFmtId="0" fontId="13" fillId="2" borderId="3" xfId="0" applyFont="1" applyFill="1" applyBorder="1" applyAlignment="1" applyProtection="1">
      <alignment horizontal="center" vertical="top"/>
      <protection hidden="1"/>
    </xf>
    <xf numFmtId="0" fontId="1" fillId="3" borderId="1" xfId="0" applyFont="1" applyFill="1" applyBorder="1" applyAlignment="1" applyProtection="1">
      <alignment horizontal="left" wrapText="1"/>
      <protection locked="0" hidden="1"/>
    </xf>
    <xf numFmtId="0" fontId="2" fillId="3" borderId="1" xfId="0" applyFont="1" applyFill="1" applyBorder="1" applyAlignment="1" applyProtection="1">
      <alignment horizontal="left" wrapText="1"/>
      <protection locked="0" hidden="1"/>
    </xf>
    <xf numFmtId="14" fontId="2" fillId="3" borderId="1" xfId="0" applyNumberFormat="1" applyFont="1" applyFill="1" applyBorder="1" applyAlignment="1" applyProtection="1">
      <alignment horizontal="right" wrapText="1"/>
      <protection locked="0" hidden="1"/>
    </xf>
    <xf numFmtId="0" fontId="2" fillId="2" borderId="2" xfId="0" applyFont="1" applyFill="1" applyBorder="1" applyAlignment="1" applyProtection="1">
      <protection hidden="1"/>
    </xf>
    <xf numFmtId="14" fontId="2" fillId="2" borderId="1" xfId="0" applyNumberFormat="1" applyFont="1" applyFill="1" applyBorder="1" applyAlignment="1" applyProtection="1">
      <alignment wrapText="1"/>
      <protection hidden="1"/>
    </xf>
    <xf numFmtId="14" fontId="2" fillId="2" borderId="1" xfId="0" applyNumberFormat="1" applyFont="1" applyFill="1" applyBorder="1" applyAlignment="1" applyProtection="1">
      <alignment horizontal="right" wrapText="1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0" borderId="1" xfId="0" applyFont="1" applyFill="1" applyBorder="1" applyAlignment="1" applyProtection="1">
      <alignment horizontal="center"/>
      <protection locked="0" hidden="1"/>
    </xf>
  </cellXfs>
  <cellStyles count="2">
    <cellStyle name="Обычный" xfId="0" builtinId="0"/>
    <cellStyle name="Обычный 2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60960</xdr:colOff>
      <xdr:row>58</xdr:row>
      <xdr:rowOff>7620</xdr:rowOff>
    </xdr:from>
    <xdr:to>
      <xdr:col>29</xdr:col>
      <xdr:colOff>243923</xdr:colOff>
      <xdr:row>65</xdr:row>
      <xdr:rowOff>18229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3464540"/>
          <a:ext cx="1920323" cy="1466029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61</xdr:row>
      <xdr:rowOff>133350</xdr:rowOff>
    </xdr:from>
    <xdr:to>
      <xdr:col>19</xdr:col>
      <xdr:colOff>152400</xdr:colOff>
      <xdr:row>66</xdr:row>
      <xdr:rowOff>95250</xdr:rowOff>
    </xdr:to>
    <xdr:pic>
      <xdr:nvPicPr>
        <xdr:cNvPr id="4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18" t="3571" r="7468" b="4274"/>
        <a:stretch>
          <a:fillRect/>
        </a:stretch>
      </xdr:blipFill>
      <xdr:spPr bwMode="auto">
        <a:xfrm>
          <a:off x="2009775" y="16202025"/>
          <a:ext cx="11144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3" displayName="Таблица13" ref="B4:C22" totalsRowShown="0" headerRowDxfId="2">
  <tableColumns count="2">
    <tableColumn id="1" name="Примеры" dataDxfId="1"/>
    <tableColumn id="2" name="Результат преобразования" dataDxfId="0">
      <calculatedColumnFormula>SUBSTITUTE(TEXT(TRUNC(B5,0),"# ##0_ ") &amp; "(" &amp; 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")&amp;") рубл"&amp;VLOOKUP(MOD(MAX(MOD(MID(TEXT(B5,n0),11,2)-11,100),9),10),{0,"ь ";1,"я ";4,"ей "},2)&amp;RIGHT(TEXT(B5,n0),2)&amp;" копе"&amp;VLOOKUP(MOD(MAX(MOD(RIGHT(TEXT(B5,n0),2)-11,100),9),10),{0,"йка";1,"йки";4,"ек"},2)," )",")")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91"/>
  <sheetViews>
    <sheetView tabSelected="1" showWhiteSpace="0" view="pageLayout" zoomScaleNormal="115" zoomScaleSheetLayoutView="100" workbookViewId="0">
      <selection activeCell="V2" sqref="V2:AL3"/>
    </sheetView>
  </sheetViews>
  <sheetFormatPr defaultColWidth="2.28515625" defaultRowHeight="15" x14ac:dyDescent="0.25"/>
  <cols>
    <col min="1" max="1" width="2.140625" style="16" customWidth="1"/>
    <col min="2" max="3" width="2.28515625" style="16"/>
    <col min="4" max="4" width="1.5703125" style="16" customWidth="1"/>
    <col min="5" max="5" width="2.28515625" style="16"/>
    <col min="6" max="6" width="1.28515625" style="16" customWidth="1"/>
    <col min="7" max="7" width="2.28515625" style="16"/>
    <col min="8" max="8" width="1.42578125" style="16" customWidth="1"/>
    <col min="9" max="9" width="3.42578125" style="16" customWidth="1"/>
    <col min="10" max="10" width="1.42578125" style="16" customWidth="1"/>
    <col min="11" max="11" width="5.5703125" style="16" bestFit="1" customWidth="1"/>
    <col min="12" max="12" width="1.85546875" style="16" customWidth="1"/>
    <col min="13" max="13" width="1.7109375" style="16" customWidth="1"/>
    <col min="14" max="14" width="1.42578125" style="16" customWidth="1"/>
    <col min="15" max="15" width="1.28515625" style="16" customWidth="1"/>
    <col min="16" max="18" width="2.28515625" style="16"/>
    <col min="19" max="20" width="2.28515625" style="18"/>
    <col min="21" max="21" width="2.28515625" style="16"/>
    <col min="22" max="22" width="1.140625" style="16" customWidth="1"/>
    <col min="23" max="23" width="2.28515625" style="16"/>
    <col min="24" max="24" width="2" style="16" customWidth="1"/>
    <col min="25" max="25" width="3" style="16" customWidth="1"/>
    <col min="26" max="26" width="2.28515625" style="16"/>
    <col min="27" max="27" width="4.140625" style="16" customWidth="1"/>
    <col min="28" max="29" width="2.28515625" style="16"/>
    <col min="30" max="30" width="3.5703125" style="16" customWidth="1"/>
    <col min="31" max="31" width="2.28515625" style="16"/>
    <col min="32" max="32" width="2.28515625" style="16" customWidth="1"/>
    <col min="33" max="33" width="3" style="16" customWidth="1"/>
    <col min="34" max="35" width="2.28515625" style="16"/>
    <col min="36" max="36" width="3.42578125" style="16" customWidth="1"/>
    <col min="37" max="37" width="2.28515625" style="16" customWidth="1"/>
    <col min="38" max="38" width="2.28515625" style="16"/>
    <col min="39" max="39" width="2.28515625" style="14"/>
    <col min="40" max="16384" width="2.28515625" style="16"/>
  </cols>
  <sheetData>
    <row r="1" spans="1:38" ht="15" customHeight="1" x14ac:dyDescent="0.25">
      <c r="A1" s="77" t="s">
        <v>42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20"/>
      <c r="Q1" s="20"/>
      <c r="R1" s="20"/>
      <c r="S1" s="20"/>
      <c r="T1" s="20"/>
      <c r="U1" s="19"/>
      <c r="V1" s="66" t="s">
        <v>1</v>
      </c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8" ht="18" customHeight="1" x14ac:dyDescent="0.25">
      <c r="A2" s="78" t="s">
        <v>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20"/>
      <c r="U2" s="19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spans="1:38" ht="18" customHeigh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20"/>
      <c r="U3" s="19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</row>
    <row r="4" spans="1:38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20"/>
      <c r="U4" s="19"/>
      <c r="V4" s="83" t="s">
        <v>25</v>
      </c>
      <c r="W4" s="83"/>
      <c r="X4" s="83"/>
      <c r="Y4" s="83"/>
      <c r="Z4" s="83"/>
      <c r="AA4" s="83"/>
      <c r="AB4" s="83"/>
      <c r="AC4" s="83"/>
      <c r="AD4" s="83"/>
      <c r="AE4" s="17"/>
      <c r="AF4" s="17"/>
      <c r="AG4" s="17"/>
      <c r="AH4" s="17"/>
      <c r="AI4" s="17"/>
      <c r="AJ4" s="17"/>
      <c r="AK4" s="17"/>
      <c r="AL4" s="17"/>
    </row>
    <row r="5" spans="1:38" ht="20.2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20"/>
      <c r="U5" s="19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</row>
    <row r="6" spans="1:38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20"/>
      <c r="U6" s="19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</row>
    <row r="7" spans="1:38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20"/>
      <c r="U7" s="19"/>
      <c r="V7" s="69" t="s">
        <v>26</v>
      </c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38" ht="102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20"/>
      <c r="U8" s="19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</row>
    <row r="9" spans="1:38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20"/>
      <c r="U9" s="1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</row>
    <row r="10" spans="1:38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19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</row>
    <row r="11" spans="1:38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84" t="s">
        <v>2</v>
      </c>
      <c r="P11" s="84"/>
      <c r="Q11" s="84"/>
      <c r="R11" s="84"/>
      <c r="S11" s="108"/>
      <c r="T11" s="108"/>
      <c r="U11" s="108"/>
      <c r="V11" s="108"/>
      <c r="W11" s="108"/>
      <c r="X11" s="108"/>
      <c r="Y11" s="108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1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57" t="s">
        <v>3</v>
      </c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x14ac:dyDescent="0.25">
      <c r="A13" s="38" t="s">
        <v>4</v>
      </c>
      <c r="B13" s="56"/>
      <c r="C13" s="56"/>
      <c r="D13" s="23" t="s">
        <v>4</v>
      </c>
      <c r="E13" s="56"/>
      <c r="F13" s="56"/>
      <c r="G13" s="56"/>
      <c r="H13" s="56"/>
      <c r="I13" s="56"/>
      <c r="J13" s="56"/>
      <c r="K13" s="36"/>
      <c r="L13" s="80" t="s">
        <v>52</v>
      </c>
      <c r="M13" s="80"/>
      <c r="N13" s="80"/>
      <c r="O13" s="80"/>
      <c r="P13" s="21"/>
      <c r="Q13" s="21"/>
      <c r="R13" s="21"/>
      <c r="S13" s="22"/>
      <c r="T13" s="22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x14ac:dyDescent="0.25">
      <c r="A14" s="35" t="s">
        <v>19</v>
      </c>
      <c r="B14" s="79" t="s">
        <v>29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02"/>
      <c r="Q14" s="102"/>
      <c r="R14" s="102"/>
      <c r="S14" s="102"/>
      <c r="T14" s="102"/>
      <c r="U14" s="21" t="s">
        <v>5</v>
      </c>
      <c r="V14" s="21"/>
      <c r="W14" s="103"/>
      <c r="X14" s="103"/>
      <c r="Y14" s="103"/>
      <c r="Z14" s="103"/>
      <c r="AA14" s="103"/>
      <c r="AB14" s="103"/>
      <c r="AC14" s="103"/>
      <c r="AD14" s="15" t="s">
        <v>52</v>
      </c>
      <c r="AE14" s="20"/>
      <c r="AF14" s="20"/>
      <c r="AG14" s="20"/>
      <c r="AH14" s="24"/>
      <c r="AI14" s="22"/>
      <c r="AJ14" s="21"/>
      <c r="AK14" s="21"/>
      <c r="AL14" s="21"/>
    </row>
    <row r="15" spans="1:38" ht="31.5" customHeight="1" x14ac:dyDescent="0.25">
      <c r="A15" s="82" t="s">
        <v>47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</row>
    <row r="16" spans="1:38" ht="6.75" customHeight="1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ht="46.5" customHeight="1" x14ac:dyDescent="0.25">
      <c r="A17" s="61" t="s">
        <v>33</v>
      </c>
      <c r="B17" s="62"/>
      <c r="C17" s="62"/>
      <c r="D17" s="63" t="s">
        <v>6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62" t="s">
        <v>7</v>
      </c>
      <c r="Z17" s="62"/>
      <c r="AA17" s="62" t="s">
        <v>36</v>
      </c>
      <c r="AB17" s="62"/>
      <c r="AC17" s="62"/>
      <c r="AD17" s="62" t="s">
        <v>37</v>
      </c>
      <c r="AE17" s="62"/>
      <c r="AF17" s="62"/>
      <c r="AG17" s="62" t="s">
        <v>38</v>
      </c>
      <c r="AH17" s="62"/>
      <c r="AI17" s="62"/>
      <c r="AJ17" s="62" t="s">
        <v>39</v>
      </c>
      <c r="AK17" s="62"/>
      <c r="AL17" s="87"/>
    </row>
    <row r="18" spans="1:39" ht="51.75" customHeight="1" thickBot="1" x14ac:dyDescent="0.3">
      <c r="A18" s="85" t="s">
        <v>34</v>
      </c>
      <c r="B18" s="86"/>
      <c r="C18" s="86"/>
      <c r="D18" s="71" t="s">
        <v>35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60">
        <v>1</v>
      </c>
      <c r="Z18" s="60"/>
      <c r="AA18" s="48">
        <v>15.26</v>
      </c>
      <c r="AB18" s="48"/>
      <c r="AC18" s="48"/>
      <c r="AD18" s="48">
        <f>Y18*AA18</f>
        <v>15.26</v>
      </c>
      <c r="AE18" s="48"/>
      <c r="AF18" s="48"/>
      <c r="AG18" s="48">
        <f>ROUND(AD18*0.2,2)</f>
        <v>3.05</v>
      </c>
      <c r="AH18" s="48"/>
      <c r="AI18" s="48"/>
      <c r="AJ18" s="48">
        <f>AD18+AG18</f>
        <v>18.309999999999999</v>
      </c>
      <c r="AK18" s="48"/>
      <c r="AL18" s="59"/>
    </row>
    <row r="19" spans="1:39" ht="22.5" customHeight="1" thickBot="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1"/>
      <c r="U19" s="21"/>
      <c r="V19" s="21"/>
      <c r="W19" s="21"/>
      <c r="X19" s="25" t="s">
        <v>8</v>
      </c>
      <c r="Y19" s="21"/>
      <c r="Z19" s="21"/>
      <c r="AA19" s="33"/>
      <c r="AB19" s="33"/>
      <c r="AC19" s="33"/>
      <c r="AD19" s="58">
        <f>AD18</f>
        <v>15.26</v>
      </c>
      <c r="AE19" s="58"/>
      <c r="AF19" s="58"/>
      <c r="AG19" s="58">
        <f>AG18</f>
        <v>3.05</v>
      </c>
      <c r="AH19" s="58"/>
      <c r="AI19" s="58"/>
      <c r="AJ19" s="58">
        <f>AJ18</f>
        <v>18.309999999999999</v>
      </c>
      <c r="AK19" s="58"/>
      <c r="AL19" s="58"/>
    </row>
    <row r="20" spans="1:39" ht="7.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2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x14ac:dyDescent="0.25">
      <c r="A21" s="46" t="s">
        <v>9</v>
      </c>
      <c r="B21" s="46"/>
      <c r="C21" s="46"/>
      <c r="D21" s="46"/>
      <c r="E21" s="46"/>
      <c r="F21" s="46"/>
      <c r="G21" s="46"/>
      <c r="H21" s="50" t="str">
        <f>SUBSTITUTE(PROPER(INDEX(n_4,MID(TEXT(AJ19,n0),1,1)+1)&amp;INDEX(n0x,MID(TEXT(AJ19,n0),2,1)+1,MID(TEXT(AJ19,n0),3,1)+1)&amp;IF(-MID(TEXT(AJ19,n0),1,3),"миллиард"&amp;VLOOKUP(MID(TEXT(AJ19,n0),3,1)*AND(MID(TEXT(AJ19,n0),2,1)-1),мил,2),"")&amp;INDEX(n_4,MID(TEXT(AJ19,n0),4,1)+1)&amp;INDEX(n0x,MID(TEXT(AJ19,n0),5,1)+1,MID(TEXT(AJ19,n0),6,1)+1)&amp;IF(-MID(TEXT(AJ19,n0),4,3),"миллион"&amp;VLOOKUP(MID(TEXT(AJ19,n0),6,1)*AND(MID(TEXT(AJ19,n0),5,1)-1),мил,2),"")&amp;INDEX(n_4,MID(TEXT(AJ19,n0),7,1)+1)&amp;INDEX(n1x,MID(TEXT(AJ19,n0),8,1)+1,MID(TEXT(AJ19,n0),9,1)+1)&amp;IF(-MID(TEXT(AJ19,n0),7,3),VLOOKUP(MID(TEXT(AJ19,n0),9,1)*AND(MID(TEXT(AJ19,n0),8,1)-1),тыс,2),"")&amp;INDEX(n_4,MID(TEXT(AJ19,n0),10,1)+1)&amp;INDEX(n0x,MID(TEXT(AJ19,n0),11,1)+1,MID(TEXT(AJ19,n0),12,1)+1)),"z"," ")&amp;IF(TRUNC(TEXT(AJ19,n0)),"","Ноль ")&amp;"рубл"&amp;VLOOKUP(MOD(MAX(MOD(MID(TEXT(AJ19,n0),11,2)-11,100),9),10),{0,"ь ";1,"я ";4,"ей "},2)&amp;RIGHT(TEXT(AJ19,n0),2)&amp;" копе"&amp;VLOOKUP(MOD(MAX(MOD(RIGHT(TEXT(AJ19,n0),2)-11,100),9),10),{0,"йка";1,"йки";4,"ек"},2)</f>
        <v>Восемнадцать рублей 31 копейка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</row>
    <row r="22" spans="1:39" x14ac:dyDescent="0.25">
      <c r="A22" s="21" t="s">
        <v>18</v>
      </c>
      <c r="B22" s="21"/>
      <c r="C22" s="21"/>
      <c r="D22" s="21"/>
      <c r="E22" s="21"/>
      <c r="F22" s="21"/>
      <c r="G22" s="21"/>
      <c r="H22" s="47" t="str">
        <f>SUBSTITUTE(PROPER(INDEX(n_4,MID(TEXT(AG19,n0),1,1)+1)&amp;INDEX(n0x,MID(TEXT(AG19,n0),2,1)+1,MID(TEXT(AG19,n0),3,1)+1)&amp;IF(-MID(TEXT(AG19,n0),1,3),"миллиард"&amp;VLOOKUP(MID(TEXT(AG19,n0),3,1)*AND(MID(TEXT(AG19,n0),2,1)-1),мил,2),"")&amp;INDEX(n_4,MID(TEXT(AG19,n0),4,1)+1)&amp;INDEX(n0x,MID(TEXT(AG19,n0),5,1)+1,MID(TEXT(AG19,n0),6,1)+1)&amp;IF(-MID(TEXT(AG19,n0),4,3),"миллион"&amp;VLOOKUP(MID(TEXT(AG19,n0),6,1)*AND(MID(TEXT(AG19,n0),5,1)-1),мил,2),"")&amp;INDEX(n_4,MID(TEXT(AG19,n0),7,1)+1)&amp;INDEX(n1x,MID(TEXT(AG19,n0),8,1)+1,MID(TEXT(AG19,n0),9,1)+1)&amp;IF(-MID(TEXT(AG19,n0),7,3),VLOOKUP(MID(TEXT(AG19,n0),9,1)*AND(MID(TEXT(AG19,n0),8,1)-1),тыс,2),"")&amp;INDEX(n_4,MID(TEXT(AG19,n0),10,1)+1)&amp;INDEX(n0x,MID(TEXT(AG19,n0),11,1)+1,MID(TEXT(AG19,n0),12,1)+1)),"z"," ")&amp;IF(TRUNC(TEXT(AG19,n0)),"","Ноль ")&amp;"рубл"&amp;VLOOKUP(MOD(MAX(MOD(MID(TEXT(AG19,n0),11,2)-11,100),9),10),{0,"ь ";1,"я ";4,"ей "},2)&amp;RIGHT(TEXT(AG19,n0),2)&amp;" копе"&amp;VLOOKUP(MOD(MAX(MOD(RIGHT(TEXT(AG19,n0),2)-11,100),9),10),{0,"йка";1,"йки";4,"ек"},2)</f>
        <v>Три рубля 05 копеек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</row>
    <row r="23" spans="1:39" x14ac:dyDescent="0.25">
      <c r="A23" s="53" t="s">
        <v>40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</row>
    <row r="24" spans="1:39" ht="15" customHeight="1" x14ac:dyDescent="0.25">
      <c r="A24" s="53" t="s">
        <v>41</v>
      </c>
      <c r="B24" s="53"/>
      <c r="C24" s="53"/>
      <c r="D24" s="53"/>
      <c r="E24" s="53"/>
      <c r="F24" s="53"/>
      <c r="G24" s="53"/>
      <c r="H24" s="53"/>
      <c r="I24" s="54"/>
      <c r="J24" s="54"/>
      <c r="K24" s="54"/>
      <c r="L24" s="54"/>
      <c r="M24" s="54"/>
      <c r="N24" s="54"/>
      <c r="O24" s="29"/>
      <c r="P24" s="55" t="s">
        <v>32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45"/>
      <c r="AE24" s="45"/>
      <c r="AF24" s="45"/>
      <c r="AG24" s="45"/>
      <c r="AH24" s="45"/>
      <c r="AI24" s="45"/>
      <c r="AJ24" s="45"/>
      <c r="AK24" s="45"/>
      <c r="AL24" s="45"/>
      <c r="AM24" s="27"/>
    </row>
    <row r="25" spans="1:39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x14ac:dyDescent="0.25">
      <c r="A26" s="21"/>
      <c r="B26" s="21"/>
      <c r="C26" s="21"/>
      <c r="D26" s="21"/>
      <c r="E26" s="21"/>
      <c r="F26" s="28" t="s">
        <v>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  <c r="U26" s="21"/>
      <c r="V26" s="21"/>
      <c r="W26" s="21"/>
      <c r="X26" s="21"/>
      <c r="Y26" s="28" t="s">
        <v>1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ht="24.75" customHeight="1" x14ac:dyDescent="0.25">
      <c r="A27" s="88" t="str">
        <f>VLOOKUP($I$29,A89:B91,2,0)</f>
        <v>Начальник Солигорского межрайонного 
отдела Минского областного 
управления Госпромнадзора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31"/>
      <c r="U27" s="13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</row>
    <row r="28" spans="1:39" ht="15" customHeight="1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31"/>
      <c r="U28" s="13"/>
      <c r="V28" s="21"/>
      <c r="W28" s="21"/>
      <c r="X28" s="21"/>
      <c r="Y28" s="21"/>
      <c r="Z28" s="21"/>
      <c r="AA28" s="34" t="s">
        <v>46</v>
      </c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ht="26.25" customHeight="1" x14ac:dyDescent="0.25">
      <c r="A29" s="45"/>
      <c r="B29" s="45"/>
      <c r="C29" s="45"/>
      <c r="D29" s="45"/>
      <c r="E29" s="45"/>
      <c r="F29" s="45"/>
      <c r="G29" s="45"/>
      <c r="H29" s="45"/>
      <c r="I29" s="81" t="s">
        <v>48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31"/>
      <c r="U29" s="13"/>
      <c r="V29" s="45"/>
      <c r="W29" s="45"/>
      <c r="X29" s="45"/>
      <c r="Y29" s="45"/>
      <c r="Z29" s="45"/>
      <c r="AA29" s="45"/>
      <c r="AB29" s="45"/>
      <c r="AC29" s="45"/>
      <c r="AD29" s="52"/>
      <c r="AE29" s="52"/>
      <c r="AF29" s="52"/>
      <c r="AG29" s="52"/>
      <c r="AH29" s="52"/>
      <c r="AI29" s="52"/>
      <c r="AJ29" s="52"/>
      <c r="AK29" s="52"/>
      <c r="AL29" s="52"/>
    </row>
    <row r="30" spans="1:39" x14ac:dyDescent="0.25">
      <c r="A30" s="21"/>
      <c r="B30" s="21"/>
      <c r="C30" s="41" t="s">
        <v>10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31"/>
      <c r="T30" s="31"/>
      <c r="U30" s="13"/>
      <c r="V30" s="21"/>
      <c r="W30" s="21"/>
      <c r="X30" s="21"/>
      <c r="Y30" s="21"/>
      <c r="Z30" s="21"/>
      <c r="AA30" s="41" t="s">
        <v>10</v>
      </c>
      <c r="AB30" s="21"/>
      <c r="AC30" s="21"/>
      <c r="AD30" s="21"/>
      <c r="AE30" s="21"/>
      <c r="AF30" s="41" t="s">
        <v>45</v>
      </c>
      <c r="AG30" s="21"/>
      <c r="AH30" s="21"/>
      <c r="AI30" s="21"/>
      <c r="AJ30" s="21"/>
      <c r="AK30" s="21"/>
      <c r="AL30" s="21"/>
    </row>
    <row r="31" spans="1:39" x14ac:dyDescent="0.25">
      <c r="A31" s="21"/>
      <c r="B31" s="21"/>
      <c r="C31" s="21"/>
      <c r="D31" s="21"/>
      <c r="E31" s="21" t="s">
        <v>11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31"/>
      <c r="T31" s="22"/>
      <c r="U31" s="13"/>
      <c r="V31" s="13"/>
      <c r="W31" s="13"/>
      <c r="X31" s="13"/>
      <c r="Y31" s="13"/>
      <c r="Z31" s="13" t="s">
        <v>11</v>
      </c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9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 spans="1:38" x14ac:dyDescent="0.25">
      <c r="A33" s="1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x14ac:dyDescent="0.25">
      <c r="A34" s="1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2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ht="15" customHeight="1" x14ac:dyDescent="0.25">
      <c r="A35" s="77" t="s">
        <v>44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22"/>
      <c r="T35" s="22"/>
      <c r="U35" s="21"/>
      <c r="V35" s="43" t="s">
        <v>24</v>
      </c>
      <c r="W35" s="43"/>
      <c r="X35" s="43"/>
      <c r="Y35" s="43"/>
      <c r="Z35" s="43"/>
      <c r="AA35" s="43"/>
      <c r="AB35" s="43"/>
      <c r="AC35" s="43"/>
      <c r="AD35" s="43"/>
      <c r="AE35" s="43"/>
      <c r="AF35" s="107" t="str">
        <f>IF(S11&lt;&gt;"",S11," ")</f>
        <v xml:space="preserve"> </v>
      </c>
      <c r="AG35" s="107"/>
      <c r="AH35" s="107"/>
      <c r="AI35" s="107"/>
      <c r="AJ35" s="107"/>
      <c r="AK35" s="107"/>
      <c r="AL35" s="107"/>
    </row>
    <row r="36" spans="1:38" ht="17.25" customHeight="1" x14ac:dyDescent="0.25">
      <c r="A36" s="78" t="s">
        <v>43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21"/>
      <c r="V36" s="21"/>
      <c r="W36" s="21"/>
      <c r="X36" s="21"/>
      <c r="Y36" s="21"/>
      <c r="Z36" s="21"/>
      <c r="AA36" s="21"/>
      <c r="AB36" s="21"/>
      <c r="AC36" s="21"/>
      <c r="AD36" s="37"/>
      <c r="AE36" s="43" t="s">
        <v>5</v>
      </c>
      <c r="AF36" s="43"/>
      <c r="AG36" s="90"/>
      <c r="AH36" s="90"/>
      <c r="AI36" s="90"/>
      <c r="AJ36" s="90"/>
      <c r="AK36" s="90"/>
      <c r="AL36" s="104" t="str">
        <f>L13</f>
        <v>г.</v>
      </c>
    </row>
    <row r="37" spans="1:38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 ht="33" customHeight="1" x14ac:dyDescent="0.25">
      <c r="A44" s="91" t="s">
        <v>1</v>
      </c>
      <c r="B44" s="91"/>
      <c r="C44" s="91"/>
      <c r="D44" s="91"/>
      <c r="E44" s="91"/>
      <c r="F44" s="91"/>
      <c r="G44" s="91"/>
      <c r="H44" s="91"/>
      <c r="I44" s="21"/>
      <c r="J44" s="21"/>
      <c r="K44" s="92">
        <f>V2</f>
        <v>0</v>
      </c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</row>
    <row r="45" spans="1:38" ht="45" customHeight="1" x14ac:dyDescent="0.25">
      <c r="A45" s="95" t="s">
        <v>17</v>
      </c>
      <c r="B45" s="95"/>
      <c r="C45" s="95"/>
      <c r="D45" s="95"/>
      <c r="E45" s="95"/>
      <c r="F45" s="95"/>
      <c r="G45" s="95"/>
      <c r="H45" s="95"/>
      <c r="I45" s="95"/>
      <c r="J45" s="21"/>
      <c r="K45" s="94">
        <f>V5</f>
        <v>0</v>
      </c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</row>
    <row r="46" spans="1:38" ht="69" customHeight="1" x14ac:dyDescent="0.25">
      <c r="A46" s="37"/>
      <c r="B46" s="21"/>
      <c r="C46" s="21"/>
      <c r="D46" s="21"/>
      <c r="E46" s="21"/>
      <c r="F46" s="21"/>
      <c r="G46" s="21"/>
      <c r="H46" s="21"/>
      <c r="I46" s="22"/>
      <c r="J46" s="22"/>
      <c r="K46" s="93">
        <f>V8</f>
        <v>0</v>
      </c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</row>
    <row r="47" spans="1:38" x14ac:dyDescent="0.25">
      <c r="A47" s="21"/>
      <c r="B47" s="21"/>
      <c r="C47" s="21"/>
      <c r="D47" s="21"/>
      <c r="E47" s="21"/>
      <c r="F47" s="21"/>
      <c r="G47" s="21"/>
      <c r="H47" s="21"/>
      <c r="I47" s="99" t="s">
        <v>31</v>
      </c>
      <c r="J47" s="99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</row>
    <row r="48" spans="1:38" ht="30" x14ac:dyDescent="0.25">
      <c r="A48" s="21" t="s">
        <v>30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106" t="str">
        <f>IF(W14&lt;&gt;"",W14," ")</f>
        <v xml:space="preserve"> </v>
      </c>
      <c r="V48" s="106"/>
      <c r="W48" s="106"/>
      <c r="X48" s="106"/>
      <c r="Y48" s="106"/>
      <c r="Z48" s="105" t="s">
        <v>52</v>
      </c>
      <c r="AA48" s="21" t="s">
        <v>20</v>
      </c>
      <c r="AB48" s="51" t="str">
        <f>IF(P14&lt;&gt;"",P14," ")</f>
        <v xml:space="preserve"> </v>
      </c>
      <c r="AC48" s="51"/>
      <c r="AD48" s="51"/>
      <c r="AE48" s="51"/>
      <c r="AF48" s="51"/>
      <c r="AG48" s="51"/>
      <c r="AH48" s="20"/>
      <c r="AI48" s="20"/>
      <c r="AJ48" s="20"/>
      <c r="AK48" s="20"/>
      <c r="AL48" s="24"/>
    </row>
    <row r="49" spans="1:38" ht="15.75" thickBo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 ht="48" customHeight="1" x14ac:dyDescent="0.25">
      <c r="A50" s="96" t="s">
        <v>33</v>
      </c>
      <c r="B50" s="97"/>
      <c r="C50" s="98"/>
      <c r="D50" s="63" t="s">
        <v>6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2" t="s">
        <v>7</v>
      </c>
      <c r="Z50" s="62"/>
      <c r="AA50" s="62" t="s">
        <v>36</v>
      </c>
      <c r="AB50" s="62"/>
      <c r="AC50" s="62"/>
      <c r="AD50" s="62" t="s">
        <v>37</v>
      </c>
      <c r="AE50" s="62"/>
      <c r="AF50" s="62"/>
      <c r="AG50" s="62" t="s">
        <v>38</v>
      </c>
      <c r="AH50" s="62"/>
      <c r="AI50" s="62"/>
      <c r="AJ50" s="62" t="s">
        <v>39</v>
      </c>
      <c r="AK50" s="62"/>
      <c r="AL50" s="87"/>
    </row>
    <row r="51" spans="1:38" ht="46.5" customHeight="1" thickBot="1" x14ac:dyDescent="0.3">
      <c r="A51" s="72" t="s">
        <v>34</v>
      </c>
      <c r="B51" s="73"/>
      <c r="C51" s="74"/>
      <c r="D51" s="75" t="s">
        <v>35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6">
        <f>Y18</f>
        <v>1</v>
      </c>
      <c r="Z51" s="76"/>
      <c r="AA51" s="48">
        <v>15.26</v>
      </c>
      <c r="AB51" s="48"/>
      <c r="AC51" s="48"/>
      <c r="AD51" s="48">
        <f>Y51*AA51</f>
        <v>15.26</v>
      </c>
      <c r="AE51" s="48"/>
      <c r="AF51" s="48"/>
      <c r="AG51" s="48">
        <f>ROUND(AD51*0.2,2)</f>
        <v>3.05</v>
      </c>
      <c r="AH51" s="48"/>
      <c r="AI51" s="48"/>
      <c r="AJ51" s="48">
        <f>AD51+AG51</f>
        <v>18.309999999999999</v>
      </c>
      <c r="AK51" s="48"/>
      <c r="AL51" s="59"/>
    </row>
    <row r="52" spans="1:38" ht="15.75" thickBo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  <c r="T52" s="21"/>
      <c r="U52" s="21"/>
      <c r="V52" s="23"/>
      <c r="W52" s="21"/>
      <c r="X52" s="25" t="s">
        <v>8</v>
      </c>
      <c r="Y52" s="21"/>
      <c r="Z52" s="21"/>
      <c r="AA52" s="33"/>
      <c r="AB52" s="33"/>
      <c r="AC52" s="33"/>
      <c r="AD52" s="49">
        <f>AD51</f>
        <v>15.26</v>
      </c>
      <c r="AE52" s="49"/>
      <c r="AF52" s="49"/>
      <c r="AG52" s="49">
        <f>AG51</f>
        <v>3.05</v>
      </c>
      <c r="AH52" s="49"/>
      <c r="AI52" s="49"/>
      <c r="AJ52" s="49">
        <f>AJ51</f>
        <v>18.309999999999999</v>
      </c>
      <c r="AK52" s="49"/>
      <c r="AL52" s="49"/>
    </row>
    <row r="53" spans="1:38" ht="6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 x14ac:dyDescent="0.25">
      <c r="A54" s="46" t="s">
        <v>9</v>
      </c>
      <c r="B54" s="46"/>
      <c r="C54" s="46"/>
      <c r="D54" s="46"/>
      <c r="E54" s="46"/>
      <c r="F54" s="46"/>
      <c r="G54" s="46"/>
      <c r="H54" s="50" t="str">
        <f>SUBSTITUTE(PROPER(INDEX(n_4,MID(TEXT(AJ52,n0),1,1)+1)&amp;INDEX(n0x,MID(TEXT(AJ52,n0),2,1)+1,MID(TEXT(AJ52,n0),3,1)+1)&amp;IF(-MID(TEXT(AJ52,n0),1,3),"миллиард"&amp;VLOOKUP(MID(TEXT(AJ52,n0),3,1)*AND(MID(TEXT(AJ52,n0),2,1)-1),мил,2),"")&amp;INDEX(n_4,MID(TEXT(AJ52,n0),4,1)+1)&amp;INDEX(n0x,MID(TEXT(AJ52,n0),5,1)+1,MID(TEXT(AJ52,n0),6,1)+1)&amp;IF(-MID(TEXT(AJ52,n0),4,3),"миллион"&amp;VLOOKUP(MID(TEXT(AJ52,n0),6,1)*AND(MID(TEXT(AJ52,n0),5,1)-1),мил,2),"")&amp;INDEX(n_4,MID(TEXT(AJ52,n0),7,1)+1)&amp;INDEX(n1x,MID(TEXT(AJ52,n0),8,1)+1,MID(TEXT(AJ52,n0),9,1)+1)&amp;IF(-MID(TEXT(AJ52,n0),7,3),VLOOKUP(MID(TEXT(AJ52,n0),9,1)*AND(MID(TEXT(AJ52,n0),8,1)-1),тыс,2),"")&amp;INDEX(n_4,MID(TEXT(AJ52,n0),10,1)+1)&amp;INDEX(n0x,MID(TEXT(AJ52,n0),11,1)+1,MID(TEXT(AJ52,n0),12,1)+1)),"z"," ")&amp;IF(TRUNC(TEXT(AJ52,n0)),"","Ноль ")&amp;"рубл"&amp;VLOOKUP(MOD(MAX(MOD(MID(TEXT(AJ52,n0),11,2)-11,100),9),10),{0,"ь ";1,"я ";4,"ей "},2)&amp;RIGHT(TEXT(AJ52,n0),2)&amp;" копе"&amp;VLOOKUP(MOD(MAX(MOD(RIGHT(TEXT(AJ52,n0),2)-11,100),9),10),{0,"йка";1,"йки";4,"ек"},2)</f>
        <v>Восемнадцать рублей 31 копейка</v>
      </c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</row>
    <row r="55" spans="1:38" x14ac:dyDescent="0.25">
      <c r="A55" s="46" t="s">
        <v>18</v>
      </c>
      <c r="B55" s="46"/>
      <c r="C55" s="46"/>
      <c r="D55" s="46"/>
      <c r="E55" s="46"/>
      <c r="F55" s="46"/>
      <c r="G55" s="46"/>
      <c r="H55" s="47" t="str">
        <f>SUBSTITUTE(PROPER(INDEX(n_4,MID(TEXT(AG52,n0),1,1)+1)&amp;INDEX(n0x,MID(TEXT(AG52,n0),2,1)+1,MID(TEXT(AG52,n0),3,1)+1)&amp;IF(-MID(TEXT(AG52,n0),1,3),"миллиард"&amp;VLOOKUP(MID(TEXT(AG52,n0),3,1)*AND(MID(TEXT(AG52,n0),2,1)-1),мил,2),"")&amp;INDEX(n_4,MID(TEXT(AG52,n0),4,1)+1)&amp;INDEX(n0x,MID(TEXT(AG52,n0),5,1)+1,MID(TEXT(AG52,n0),6,1)+1)&amp;IF(-MID(TEXT(AG52,n0),4,3),"миллион"&amp;VLOOKUP(MID(TEXT(AG52,n0),6,1)*AND(MID(TEXT(AG52,n0),5,1)-1),мил,2),"")&amp;INDEX(n_4,MID(TEXT(AG52,n0),7,1)+1)&amp;INDEX(n1x,MID(TEXT(AG52,n0),8,1)+1,MID(TEXT(AG52,n0),9,1)+1)&amp;IF(-MID(TEXT(AG52,n0),7,3),VLOOKUP(MID(TEXT(AG52,n0),9,1)*AND(MID(TEXT(AG52,n0),8,1)-1),тыс,2),"")&amp;INDEX(n_4,MID(TEXT(AG52,n0),10,1)+1)&amp;INDEX(n0x,MID(TEXT(AG52,n0),11,1)+1,MID(TEXT(AG52,n0),12,1)+1)),"z"," ")&amp;IF(TRUNC(TEXT(AG52,n0)),"","Ноль ")&amp;"рубл"&amp;VLOOKUP(MOD(MAX(MOD(MID(TEXT(AG52,n0),11,2)-11,100),9),10),{0,"ь ";1,"я ";4,"ей "},2)&amp;RIGHT(TEXT(AG52,n0),2)&amp;" копе"&amp;VLOOKUP(MOD(MAX(MOD(RIGHT(TEXT(AG52,n0),2)-11,100),9),10),{0,"йка";1,"йки";4,"ек"},2)</f>
        <v>Три рубля 05 копеек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</row>
    <row r="56" spans="1:38" ht="7.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1:38" x14ac:dyDescent="0.25">
      <c r="A57" s="21" t="s">
        <v>22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</row>
    <row r="58" spans="1:38" x14ac:dyDescent="0.25">
      <c r="A58" s="21" t="s">
        <v>21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  <row r="59" spans="1:38" x14ac:dyDescent="0.25">
      <c r="A59" s="21" t="s">
        <v>27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</row>
    <row r="60" spans="1:38" x14ac:dyDescent="0.25">
      <c r="A60" s="21" t="s">
        <v>28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</row>
    <row r="61" spans="1:38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22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</row>
    <row r="62" spans="1:38" ht="15" customHeight="1" x14ac:dyDescent="0.25">
      <c r="A62" s="89" t="str">
        <f>VLOOKUP($I$29,A89:B91,2,0)</f>
        <v>Начальник Солигорского межрайонного 
отдела Минского областного 
управления Госпромнадзора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22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</row>
    <row r="63" spans="1:38" ht="30.6" customHeight="1" x14ac:dyDescent="0.25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22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2" t="str">
        <f>I29</f>
        <v>С.И.Трубельник</v>
      </c>
      <c r="AG63" s="42"/>
      <c r="AH63" s="42"/>
      <c r="AI63" s="42"/>
      <c r="AJ63" s="42"/>
      <c r="AK63" s="42"/>
      <c r="AL63" s="42"/>
    </row>
    <row r="64" spans="1:38" x14ac:dyDescent="0.25">
      <c r="A64" s="19" t="s">
        <v>11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0"/>
      <c r="T64" s="20"/>
      <c r="U64" s="19"/>
      <c r="V64" s="19"/>
      <c r="W64" s="19"/>
      <c r="X64" s="19"/>
      <c r="Y64" s="26" t="s">
        <v>23</v>
      </c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1:3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/>
      <c r="T65" s="20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1:3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0"/>
      <c r="T66" s="20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</row>
    <row r="67" spans="1:3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0"/>
      <c r="T67" s="20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5"/>
      <c r="T68" s="1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</row>
    <row r="69" spans="1:38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5"/>
      <c r="T69" s="15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38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5"/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5"/>
      <c r="T71" s="15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5"/>
      <c r="T72" s="15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5"/>
      <c r="T73" s="15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1:38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5"/>
      <c r="T74" s="15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1:38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5"/>
      <c r="T75" s="15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/>
      <c r="T76" s="15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  <c r="T77" s="1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5"/>
      <c r="T78" s="15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84" spans="1:2" ht="10.5" customHeight="1" x14ac:dyDescent="0.25"/>
    <row r="85" spans="1:2" ht="17.25" customHeight="1" x14ac:dyDescent="0.25"/>
    <row r="89" spans="1:2" ht="28.35" hidden="1" customHeight="1" x14ac:dyDescent="0.25">
      <c r="A89" s="30" t="s">
        <v>48</v>
      </c>
      <c r="B89" s="39" t="s">
        <v>51</v>
      </c>
    </row>
    <row r="90" spans="1:2" ht="28.35" hidden="1" customHeight="1" x14ac:dyDescent="0.25">
      <c r="A90" s="40" t="s">
        <v>49</v>
      </c>
      <c r="B90" s="39" t="s">
        <v>50</v>
      </c>
    </row>
    <row r="91" spans="1:2" ht="28.35" customHeight="1" x14ac:dyDescent="0.25">
      <c r="A91" s="39"/>
      <c r="B91" s="39"/>
    </row>
  </sheetData>
  <sheetProtection password="CE2C" sheet="1" objects="1" scenarios="1" formatCells="0" formatColumns="0" formatRows="0" selectLockedCells="1"/>
  <mergeCells count="88">
    <mergeCell ref="U48:Y48"/>
    <mergeCell ref="A27:S28"/>
    <mergeCell ref="A62:S63"/>
    <mergeCell ref="AE36:AF36"/>
    <mergeCell ref="A36:T43"/>
    <mergeCell ref="A44:H44"/>
    <mergeCell ref="K44:AL44"/>
    <mergeCell ref="K46:AL46"/>
    <mergeCell ref="K45:AL45"/>
    <mergeCell ref="A45:I45"/>
    <mergeCell ref="AJ50:AL50"/>
    <mergeCell ref="A50:C50"/>
    <mergeCell ref="I47:AL47"/>
    <mergeCell ref="D50:X50"/>
    <mergeCell ref="V27:AL27"/>
    <mergeCell ref="U63:AE63"/>
    <mergeCell ref="A1:O1"/>
    <mergeCell ref="A2:S9"/>
    <mergeCell ref="B14:O14"/>
    <mergeCell ref="L13:O13"/>
    <mergeCell ref="A35:R35"/>
    <mergeCell ref="I29:S29"/>
    <mergeCell ref="A15:AL15"/>
    <mergeCell ref="AD17:AF17"/>
    <mergeCell ref="AF35:AL35"/>
    <mergeCell ref="V4:AD4"/>
    <mergeCell ref="O11:R11"/>
    <mergeCell ref="AD19:AF19"/>
    <mergeCell ref="A18:C18"/>
    <mergeCell ref="AA17:AC17"/>
    <mergeCell ref="AJ17:AL17"/>
    <mergeCell ref="AG17:AI17"/>
    <mergeCell ref="H22:AL22"/>
    <mergeCell ref="H21:AL21"/>
    <mergeCell ref="A21:G21"/>
    <mergeCell ref="D18:X18"/>
    <mergeCell ref="AG52:AI52"/>
    <mergeCell ref="AJ51:AL51"/>
    <mergeCell ref="AJ52:AL52"/>
    <mergeCell ref="A51:C51"/>
    <mergeCell ref="D51:X51"/>
    <mergeCell ref="Y51:Z51"/>
    <mergeCell ref="AA51:AC51"/>
    <mergeCell ref="AD51:AF51"/>
    <mergeCell ref="Y50:Z50"/>
    <mergeCell ref="AA50:AC50"/>
    <mergeCell ref="AD50:AF50"/>
    <mergeCell ref="AG50:AI50"/>
    <mergeCell ref="V1:AL1"/>
    <mergeCell ref="P14:T14"/>
    <mergeCell ref="W14:AC14"/>
    <mergeCell ref="V2:AL3"/>
    <mergeCell ref="V5:AL6"/>
    <mergeCell ref="V7:AL7"/>
    <mergeCell ref="V8:AL10"/>
    <mergeCell ref="S11:Y11"/>
    <mergeCell ref="B13:C13"/>
    <mergeCell ref="E13:J13"/>
    <mergeCell ref="M12:AA12"/>
    <mergeCell ref="AG19:AI19"/>
    <mergeCell ref="AJ18:AL18"/>
    <mergeCell ref="Y18:Z18"/>
    <mergeCell ref="AA18:AC18"/>
    <mergeCell ref="AD18:AF18"/>
    <mergeCell ref="AG18:AI18"/>
    <mergeCell ref="AJ19:AL19"/>
    <mergeCell ref="A17:C17"/>
    <mergeCell ref="D17:X17"/>
    <mergeCell ref="Y17:Z17"/>
    <mergeCell ref="A23:AL23"/>
    <mergeCell ref="A24:H24"/>
    <mergeCell ref="I24:N24"/>
    <mergeCell ref="P24:AC24"/>
    <mergeCell ref="AD24:AL24"/>
    <mergeCell ref="AF63:AL63"/>
    <mergeCell ref="V35:AE35"/>
    <mergeCell ref="A32:AM32"/>
    <mergeCell ref="A29:H29"/>
    <mergeCell ref="A55:G55"/>
    <mergeCell ref="H55:AL55"/>
    <mergeCell ref="AG51:AI51"/>
    <mergeCell ref="AD52:AF52"/>
    <mergeCell ref="A54:G54"/>
    <mergeCell ref="H54:AL54"/>
    <mergeCell ref="AB48:AG48"/>
    <mergeCell ref="V29:AC29"/>
    <mergeCell ref="AD29:AL29"/>
    <mergeCell ref="AG36:AK36"/>
  </mergeCells>
  <dataValidations count="1">
    <dataValidation type="list" allowBlank="1" showInputMessage="1" showErrorMessage="1" sqref="I29:S29">
      <formula1>$A$89:$A$91</formula1>
    </dataValidation>
  </dataValidations>
  <printOptions horizontalCentered="1"/>
  <pageMargins left="0.70866141732283472" right="0.43307086614173229" top="0.55118110236220474" bottom="0.55118110236220474" header="0" footer="0"/>
  <pageSetup paperSize="9" scale="99" fitToHeight="0" orientation="portrait" blackAndWhite="1" r:id="rId1"/>
  <headerFooter differentFirst="1"/>
  <rowBreaks count="1" manualBreakCount="1">
    <brk id="3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G5" sqref="G5"/>
    </sheetView>
  </sheetViews>
  <sheetFormatPr defaultColWidth="9.140625" defaultRowHeight="12.75" x14ac:dyDescent="0.2"/>
  <cols>
    <col min="1" max="1" width="3.85546875" style="3" customWidth="1"/>
    <col min="2" max="2" width="20.85546875" style="3" customWidth="1"/>
    <col min="3" max="3" width="120.7109375" style="3" customWidth="1"/>
    <col min="4" max="16384" width="9.140625" style="3"/>
  </cols>
  <sheetData>
    <row r="1" spans="2:17" s="1" customFormat="1" ht="18" x14ac:dyDescent="0.25">
      <c r="B1" s="1" t="s">
        <v>12</v>
      </c>
    </row>
    <row r="2" spans="2:17" x14ac:dyDescent="0.2">
      <c r="B2" s="2" t="s">
        <v>13</v>
      </c>
    </row>
    <row r="3" spans="2:17" x14ac:dyDescent="0.2">
      <c r="C3" s="2"/>
    </row>
    <row r="4" spans="2:17" s="6" customFormat="1" x14ac:dyDescent="0.2">
      <c r="B4" s="4" t="s">
        <v>14</v>
      </c>
      <c r="C4" s="5" t="s">
        <v>15</v>
      </c>
      <c r="G4" s="3"/>
      <c r="H4" s="3"/>
      <c r="I4" s="3"/>
      <c r="K4" s="3"/>
      <c r="L4" s="3"/>
      <c r="M4" s="3"/>
      <c r="N4" s="3"/>
    </row>
    <row r="5" spans="2:17" x14ac:dyDescent="0.2">
      <c r="B5" s="7">
        <v>0.74</v>
      </c>
      <c r="C5" s="8" t="str">
        <f>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")&amp;"рубл"&amp;VLOOKUP(MOD(MAX(MOD(MID(TEXT(B5,n0),11,2)-11,100),9),10),{0,"ь ";1,"я ";4,"ей "},2)&amp;RIGHT(TEXT(B5,n0),2)&amp;" копе"&amp;VLOOKUP(MOD(MAX(MOD(RIGHT(TEXT(B5,n0),2)-11,100),9),10),{0,"йка";1,"йки";4,"ек"},2)</f>
        <v>Ноль рублей 74 копейки</v>
      </c>
    </row>
    <row r="6" spans="2:17" x14ac:dyDescent="0.2">
      <c r="B6" s="7">
        <v>1</v>
      </c>
      <c r="C6" s="8" t="str">
        <f>SUBSTITUTE(PROPER(INDEX(n_4,MID(TEXT(B6,n0),1,1)+1)&amp;INDEX(n0x,MID(TEXT(B6,n0),2,1)+1,MID(TEXT(B6,n0),3,1)+1)&amp;IF(-MID(TEXT(B6,n0),1,3),"миллиард"&amp;VLOOKUP(MID(TEXT(B6,n0),3,1)*AND(MID(TEXT(B6,n0),2,1)-1),мил,2),"")&amp;INDEX(n_4,MID(TEXT(B6,n0),4,1)+1)&amp;INDEX(n0x,MID(TEXT(B6,n0),5,1)+1,MID(TEXT(B6,n0),6,1)+1)&amp;IF(-MID(TEXT(B6,n0),4,3),"миллион"&amp;VLOOKUP(MID(TEXT(B6,n0),6,1)*AND(MID(TEXT(B6,n0),5,1)-1),мил,2),"")&amp;INDEX(n_4,MID(TEXT(B6,n0),7,1)+1)&amp;INDEX(n1x,MID(TEXT(B6,n0),8,1)+1,MID(TEXT(B6,n0),9,1)+1)&amp;IF(-MID(TEXT(B6,n0),7,3),VLOOKUP(MID(TEXT(B6,n0),9,1)*AND(MID(TEXT(B6,n0),8,1)-1),тыс,2),"")&amp;INDEX(n_4,MID(TEXT(B6,n0),10,1)+1)&amp;INDEX(n0x,MID(TEXT(B6,n0),11,1)+1,MID(TEXT(B6,n0),12,1)+1)),"z"," ")&amp;IF(TRUNC(TEXT(B6,n0)),"","Ноль ")&amp;"рубл"&amp;VLOOKUP(MOD(MAX(MOD(MID(TEXT(B6,n0),11,2)-11,100),9),10),{0,"ь ";1,"я ";4,"ей "},2)&amp;RIGHT(TEXT(B6,n0),2)&amp;" копе"&amp;VLOOKUP(MOD(MAX(MOD(RIGHT(TEXT(B6,n0),2)-11,100),9),10),{0,"йка";1,"йки";4,"ек"},2)</f>
        <v>Один рубль 00 копеек</v>
      </c>
    </row>
    <row r="7" spans="2:17" x14ac:dyDescent="0.2">
      <c r="B7" s="7">
        <v>2.61</v>
      </c>
      <c r="C7" s="8" t="str">
        <f>SUBSTITUTE(PROPER(INDEX(n_4,MID(TEXT(B7,n0),1,1)+1)&amp;INDEX(n0x,MID(TEXT(B7,n0),2,1)+1,MID(TEXT(B7,n0),3,1)+1)&amp;IF(-MID(TEXT(B7,n0),1,3),"миллиард"&amp;VLOOKUP(MID(TEXT(B7,n0),3,1)*AND(MID(TEXT(B7,n0),2,1)-1),мил,2),"")&amp;INDEX(n_4,MID(TEXT(B7,n0),4,1)+1)&amp;INDEX(n0x,MID(TEXT(B7,n0),5,1)+1,MID(TEXT(B7,n0),6,1)+1)&amp;IF(-MID(TEXT(B7,n0),4,3),"миллион"&amp;VLOOKUP(MID(TEXT(B7,n0),6,1)*AND(MID(TEXT(B7,n0),5,1)-1),мил,2),"")&amp;INDEX(n_4,MID(TEXT(B7,n0),7,1)+1)&amp;INDEX(n1x,MID(TEXT(B7,n0),8,1)+1,MID(TEXT(B7,n0),9,1)+1)&amp;IF(-MID(TEXT(B7,n0),7,3),VLOOKUP(MID(TEXT(B7,n0),9,1)*AND(MID(TEXT(B7,n0),8,1)-1),тыс,2),"")&amp;INDEX(n_4,MID(TEXT(B7,n0),10,1)+1)&amp;INDEX(n0x,MID(TEXT(B7,n0),11,1)+1,MID(TEXT(B7,n0),12,1)+1)),"z"," ")&amp;IF(TRUNC(TEXT(B7,n0)),"","Ноль ")&amp;"рубл"&amp;VLOOKUP(MOD(MAX(MOD(MID(TEXT(B7,n0),11,2)-11,100),9),10),{0,"ь ";1,"я ";4,"ей "},2)&amp;RIGHT(TEXT(B7,n0),2)&amp;" копе"&amp;VLOOKUP(MOD(MAX(MOD(RIGHT(TEXT(B7,n0),2)-11,100),9),10),{0,"йка";1,"йки";4,"ек"},2)</f>
        <v>Два рубля 61 копейка</v>
      </c>
    </row>
    <row r="8" spans="2:17" x14ac:dyDescent="0.2">
      <c r="B8" s="7">
        <v>17.22</v>
      </c>
      <c r="C8" s="8" t="str">
        <f>SUBSTITUTE(PROPER(INDEX(n_4,MID(TEXT(B8,n0),1,1)+1)&amp;INDEX(n0x,MID(TEXT(B8,n0),2,1)+1,MID(TEXT(B8,n0),3,1)+1)&amp;IF(-MID(TEXT(B8,n0),1,3),"миллиард"&amp;VLOOKUP(MID(TEXT(B8,n0),3,1)*AND(MID(TEXT(B8,n0),2,1)-1),мил,2),"")&amp;INDEX(n_4,MID(TEXT(B8,n0),4,1)+1)&amp;INDEX(n0x,MID(TEXT(B8,n0),5,1)+1,MID(TEXT(B8,n0),6,1)+1)&amp;IF(-MID(TEXT(B8,n0),4,3),"миллион"&amp;VLOOKUP(MID(TEXT(B8,n0),6,1)*AND(MID(TEXT(B8,n0),5,1)-1),мил,2),"")&amp;INDEX(n_4,MID(TEXT(B8,n0),7,1)+1)&amp;INDEX(n1x,MID(TEXT(B8,n0),8,1)+1,MID(TEXT(B8,n0),9,1)+1)&amp;IF(-MID(TEXT(B8,n0),7,3),VLOOKUP(MID(TEXT(B8,n0),9,1)*AND(MID(TEXT(B8,n0),8,1)-1),тыс,2),"")&amp;INDEX(n_4,MID(TEXT(B8,n0),10,1)+1)&amp;INDEX(n0x,MID(TEXT(B8,n0),11,1)+1,MID(TEXT(B8,n0),12,1)+1)),"z"," ")&amp;IF(TRUNC(TEXT(B8,n0)),"","Ноль ")&amp;"рубл"&amp;VLOOKUP(MOD(MAX(MOD(MID(TEXT(B8,n0),11,2)-11,100),9),10),{0,"ь ";1,"я ";4,"ей "},2)&amp;RIGHT(TEXT(B8,n0),2)&amp;" копе"&amp;VLOOKUP(MOD(MAX(MOD(RIGHT(TEXT(B8,n0),2)-11,100),9),10),{0,"йка";1,"йки";4,"ек"},2)</f>
        <v>Семнадцать рублей 22 копейки</v>
      </c>
    </row>
    <row r="9" spans="2:17" x14ac:dyDescent="0.2">
      <c r="B9" s="7">
        <v>21</v>
      </c>
      <c r="C9" s="8" t="str">
        <f>SUBSTITUTE(PROPER(INDEX(n_4,MID(TEXT(B9,n0),1,1)+1)&amp;INDEX(n0x,MID(TEXT(B9,n0),2,1)+1,MID(TEXT(B9,n0),3,1)+1)&amp;IF(-MID(TEXT(B9,n0),1,3),"миллиард"&amp;VLOOKUP(MID(TEXT(B9,n0),3,1)*AND(MID(TEXT(B9,n0),2,1)-1),мил,2),"")&amp;INDEX(n_4,MID(TEXT(B9,n0),4,1)+1)&amp;INDEX(n0x,MID(TEXT(B9,n0),5,1)+1,MID(TEXT(B9,n0),6,1)+1)&amp;IF(-MID(TEXT(B9,n0),4,3),"миллион"&amp;VLOOKUP(MID(TEXT(B9,n0),6,1)*AND(MID(TEXT(B9,n0),5,1)-1),мил,2),"")&amp;INDEX(n_4,MID(TEXT(B9,n0),7,1)+1)&amp;INDEX(n1x,MID(TEXT(B9,n0),8,1)+1,MID(TEXT(B9,n0),9,1)+1)&amp;IF(-MID(TEXT(B9,n0),7,3),VLOOKUP(MID(TEXT(B9,n0),9,1)*AND(MID(TEXT(B9,n0),8,1)-1),тыс,2),"")&amp;INDEX(n_4,MID(TEXT(B9,n0),10,1)+1)&amp;INDEX(n0x,MID(TEXT(B9,n0),11,1)+1,MID(TEXT(B9,n0),12,1)+1)),"z"," ")&amp;IF(TRUNC(TEXT(B9,n0)),"","Ноль ")&amp;"рубл"&amp;VLOOKUP(MOD(MAX(MOD(MID(TEXT(B9,n0),11,2)-11,100),9),10),{0,"ь ";1,"я ";4,"ей "},2)&amp;RIGHT(TEXT(B9,n0),2)&amp;" копе"&amp;VLOOKUP(MOD(MAX(MOD(RIGHT(TEXT(B9,n0),2)-11,100),9),10),{0,"йка";1,"йки";4,"ек"},2)</f>
        <v>Двадцать один рубль 00 копеек</v>
      </c>
    </row>
    <row r="10" spans="2:17" x14ac:dyDescent="0.2">
      <c r="B10" s="7">
        <v>183.7</v>
      </c>
      <c r="C10" s="8" t="str">
        <f>SUBSTITUTE(PROPER(INDEX(n_4,MID(TEXT(B10,n0),1,1)+1)&amp;INDEX(n0x,MID(TEXT(B10,n0),2,1)+1,MID(TEXT(B10,n0),3,1)+1)&amp;IF(-MID(TEXT(B10,n0),1,3),"миллиард"&amp;VLOOKUP(MID(TEXT(B10,n0),3,1)*AND(MID(TEXT(B10,n0),2,1)-1),мил,2),"")&amp;INDEX(n_4,MID(TEXT(B10,n0),4,1)+1)&amp;INDEX(n0x,MID(TEXT(B10,n0),5,1)+1,MID(TEXT(B10,n0),6,1)+1)&amp;IF(-MID(TEXT(B10,n0),4,3),"миллион"&amp;VLOOKUP(MID(TEXT(B10,n0),6,1)*AND(MID(TEXT(B10,n0),5,1)-1),мил,2),"")&amp;INDEX(n_4,MID(TEXT(B10,n0),7,1)+1)&amp;INDEX(n1x,MID(TEXT(B10,n0),8,1)+1,MID(TEXT(B10,n0),9,1)+1)&amp;IF(-MID(TEXT(B10,n0),7,3),VLOOKUP(MID(TEXT(B10,n0),9,1)*AND(MID(TEXT(B10,n0),8,1)-1),тыс,2),"")&amp;INDEX(n_4,MID(TEXT(B10,n0),10,1)+1)&amp;INDEX(n0x,MID(TEXT(B10,n0),11,1)+1,MID(TEXT(B10,n0),12,1)+1)),"z"," ")&amp;IF(TRUNC(TEXT(B10,n0)),"","Ноль ")&amp;"рубл"&amp;VLOOKUP(MOD(MAX(MOD(MID(TEXT(B10,n0),11,2)-11,100),9),10),{0,"ь ";1,"я ";4,"ей "},2)&amp;RIGHT(TEXT(B10,n0),2)&amp;" копе"&amp;VLOOKUP(MOD(MAX(MOD(RIGHT(TEXT(B10,n0),2)-11,100),9),10),{0,"йка";1,"йки";4,"ек"},2)</f>
        <v>Сто восемьдесят три рубля 70 копеек</v>
      </c>
    </row>
    <row r="11" spans="2:17" x14ac:dyDescent="0.2">
      <c r="B11" s="7">
        <v>1056.1300000000001</v>
      </c>
      <c r="C11" s="8" t="str">
        <f>SUBSTITUTE(PROPER(INDEX(n_4,MID(TEXT(B11,n0),1,1)+1)&amp;INDEX(n0x,MID(TEXT(B11,n0),2,1)+1,MID(TEXT(B11,n0),3,1)+1)&amp;IF(-MID(TEXT(B11,n0),1,3),"миллиард"&amp;VLOOKUP(MID(TEXT(B11,n0),3,1)*AND(MID(TEXT(B11,n0),2,1)-1),мил,2),"")&amp;INDEX(n_4,MID(TEXT(B11,n0),4,1)+1)&amp;INDEX(n0x,MID(TEXT(B11,n0),5,1)+1,MID(TEXT(B11,n0),6,1)+1)&amp;IF(-MID(TEXT(B11,n0),4,3),"миллион"&amp;VLOOKUP(MID(TEXT(B11,n0),6,1)*AND(MID(TEXT(B11,n0),5,1)-1),мил,2),"")&amp;INDEX(n_4,MID(TEXT(B11,n0),7,1)+1)&amp;INDEX(n1x,MID(TEXT(B11,n0),8,1)+1,MID(TEXT(B11,n0),9,1)+1)&amp;IF(-MID(TEXT(B11,n0),7,3),VLOOKUP(MID(TEXT(B11,n0),9,1)*AND(MID(TEXT(B11,n0),8,1)-1),тыс,2),"")&amp;INDEX(n_4,MID(TEXT(B11,n0),10,1)+1)&amp;INDEX(n0x,MID(TEXT(B11,n0),11,1)+1,MID(TEXT(B11,n0),12,1)+1)),"z"," ")&amp;IF(TRUNC(TEXT(B11,n0)),"","Ноль ")&amp;"рубл"&amp;VLOOKUP(MOD(MAX(MOD(MID(TEXT(B11,n0),11,2)-11,100),9),10),{0,"ь ";1,"я ";4,"ей "},2)&amp;RIGHT(TEXT(B11,n0),2)&amp;" копе"&amp;VLOOKUP(MOD(MAX(MOD(RIGHT(TEXT(B11,n0),2)-11,100),9),10),{0,"йка";1,"йки";4,"ек"},2)</f>
        <v>Одна тысяча пятьдесят шесть рублей 13 копеек</v>
      </c>
    </row>
    <row r="12" spans="2:17" x14ac:dyDescent="0.2">
      <c r="B12" s="7">
        <v>302284.98</v>
      </c>
      <c r="C12" s="8" t="str">
        <f>SUBSTITUTE(PROPER(INDEX(n_4,MID(TEXT(B12,n0),1,1)+1)&amp;INDEX(n0x,MID(TEXT(B12,n0),2,1)+1,MID(TEXT(B12,n0),3,1)+1)&amp;IF(-MID(TEXT(B12,n0),1,3),"миллиард"&amp;VLOOKUP(MID(TEXT(B12,n0),3,1)*AND(MID(TEXT(B12,n0),2,1)-1),мил,2),"")&amp;INDEX(n_4,MID(TEXT(B12,n0),4,1)+1)&amp;INDEX(n0x,MID(TEXT(B12,n0),5,1)+1,MID(TEXT(B12,n0),6,1)+1)&amp;IF(-MID(TEXT(B12,n0),4,3),"миллион"&amp;VLOOKUP(MID(TEXT(B12,n0),6,1)*AND(MID(TEXT(B12,n0),5,1)-1),мил,2),"")&amp;INDEX(n_4,MID(TEXT(B12,n0),7,1)+1)&amp;INDEX(n1x,MID(TEXT(B12,n0),8,1)+1,MID(TEXT(B12,n0),9,1)+1)&amp;IF(-MID(TEXT(B12,n0),7,3),VLOOKUP(MID(TEXT(B12,n0),9,1)*AND(MID(TEXT(B12,n0),8,1)-1),тыс,2),"")&amp;INDEX(n_4,MID(TEXT(B12,n0),10,1)+1)&amp;INDEX(n0x,MID(TEXT(B12,n0),11,1)+1,MID(TEXT(B12,n0),12,1)+1)),"z"," ")&amp;IF(TRUNC(TEXT(B12,n0)),"","Ноль ")&amp;"рубл"&amp;VLOOKUP(MOD(MAX(MOD(MID(TEXT(B12,n0),11,2)-11,100),9),10),{0,"ь ";1,"я ";4,"ей "},2)&amp;RIGHT(TEXT(B12,n0),2)&amp;" копе"&amp;VLOOKUP(MOD(MAX(MOD(RIGHT(TEXT(B12,n0),2)-11,100),9),10),{0,"йка";1,"йки";4,"ек"},2)</f>
        <v>Триста две тысячи двести восемьдесят четыре рубля 98 копеек</v>
      </c>
    </row>
    <row r="13" spans="2:17" x14ac:dyDescent="0.2">
      <c r="B13" s="7">
        <v>4000005</v>
      </c>
      <c r="C13" s="8" t="str">
        <f>SUBSTITUTE(PROPER(INDEX(n_4,MID(TEXT(B13,n0),1,1)+1)&amp;INDEX(n0x,MID(TEXT(B13,n0),2,1)+1,MID(TEXT(B13,n0),3,1)+1)&amp;IF(-MID(TEXT(B13,n0),1,3),"миллиард"&amp;VLOOKUP(MID(TEXT(B13,n0),3,1)*AND(MID(TEXT(B13,n0),2,1)-1),мил,2),"")&amp;INDEX(n_4,MID(TEXT(B13,n0),4,1)+1)&amp;INDEX(n0x,MID(TEXT(B13,n0),5,1)+1,MID(TEXT(B13,n0),6,1)+1)&amp;IF(-MID(TEXT(B13,n0),4,3),"миллион"&amp;VLOOKUP(MID(TEXT(B13,n0),6,1)*AND(MID(TEXT(B13,n0),5,1)-1),мил,2),"")&amp;INDEX(n_4,MID(TEXT(B13,n0),7,1)+1)&amp;INDEX(n1x,MID(TEXT(B13,n0),8,1)+1,MID(TEXT(B13,n0),9,1)+1)&amp;IF(-MID(TEXT(B13,n0),7,3),VLOOKUP(MID(TEXT(B13,n0),9,1)*AND(MID(TEXT(B13,n0),8,1)-1),тыс,2),"")&amp;INDEX(n_4,MID(TEXT(B13,n0),10,1)+1)&amp;INDEX(n0x,MID(TEXT(B13,n0),11,1)+1,MID(TEXT(B13,n0),12,1)+1)),"z"," ")&amp;IF(TRUNC(TEXT(B13,n0)),"","Ноль ")&amp;"рубл"&amp;VLOOKUP(MOD(MAX(MOD(MID(TEXT(B13,n0),11,2)-11,100),9),10),{0,"ь ";1,"я ";4,"ей "},2)&amp;RIGHT(TEXT(B13,n0),2)&amp;" копе"&amp;VLOOKUP(MOD(MAX(MOD(RIGHT(TEXT(B13,n0),2)-11,100),9),10),{0,"йка";1,"йки";4,"ек"},2)</f>
        <v>Четыре миллиона пять рублей 00 копеек</v>
      </c>
    </row>
    <row r="14" spans="2:17" x14ac:dyDescent="0.2">
      <c r="B14" s="7">
        <v>11111111.109999999</v>
      </c>
      <c r="C14" s="8" t="str">
        <f>SUBSTITUTE(PROPER(INDEX(n_4,MID(TEXT(B14,n0),1,1)+1)&amp;INDEX(n0x,MID(TEXT(B14,n0),2,1)+1,MID(TEXT(B14,n0),3,1)+1)&amp;IF(-MID(TEXT(B14,n0),1,3),"миллиард"&amp;VLOOKUP(MID(TEXT(B14,n0),3,1)*AND(MID(TEXT(B14,n0),2,1)-1),мил,2),"")&amp;INDEX(n_4,MID(TEXT(B14,n0),4,1)+1)&amp;INDEX(n0x,MID(TEXT(B14,n0),5,1)+1,MID(TEXT(B14,n0),6,1)+1)&amp;IF(-MID(TEXT(B14,n0),4,3),"миллион"&amp;VLOOKUP(MID(TEXT(B14,n0),6,1)*AND(MID(TEXT(B14,n0),5,1)-1),мил,2),"")&amp;INDEX(n_4,MID(TEXT(B14,n0),7,1)+1)&amp;INDEX(n1x,MID(TEXT(B14,n0),8,1)+1,MID(TEXT(B14,n0),9,1)+1)&amp;IF(-MID(TEXT(B14,n0),7,3),VLOOKUP(MID(TEXT(B14,n0),9,1)*AND(MID(TEXT(B14,n0),8,1)-1),тыс,2),"")&amp;INDEX(n_4,MID(TEXT(B14,n0),10,1)+1)&amp;INDEX(n0x,MID(TEXT(B14,n0),11,1)+1,MID(TEXT(B14,n0),12,1)+1)),"z"," ")&amp;IF(TRUNC(TEXT(B14,n0)),"","Ноль ")&amp;"рубл"&amp;VLOOKUP(MOD(MAX(MOD(MID(TEXT(B14,n0),11,2)-11,100),9),10),{0,"ь ";1,"я ";4,"ей "},2)&amp;RIGHT(TEXT(B14,n0),2)&amp;" копе"&amp;VLOOKUP(MOD(MAX(MOD(RIGHT(TEXT(B14,n0),2)-11,100),9),10),{0,"йка";1,"йки";4,"ек"},2)</f>
        <v>Одиннадцать миллионов сто одиннадцать тысяч сто одиннадцать рублей 11 копеек</v>
      </c>
    </row>
    <row r="15" spans="2:17" x14ac:dyDescent="0.2">
      <c r="B15" s="7">
        <v>123456789.31999999</v>
      </c>
      <c r="C15" s="8" t="str">
        <f>SUBSTITUTE(PROPER(INDEX(n_4,MID(TEXT(B15,n0),1,1)+1)&amp;INDEX(n0x,MID(TEXT(B15,n0),2,1)+1,MID(TEXT(B15,n0),3,1)+1)&amp;IF(-MID(TEXT(B15,n0),1,3),"миллиард"&amp;VLOOKUP(MID(TEXT(B15,n0),3,1)*AND(MID(TEXT(B15,n0),2,1)-1),мил,2),"")&amp;INDEX(n_4,MID(TEXT(B15,n0),4,1)+1)&amp;INDEX(n0x,MID(TEXT(B15,n0),5,1)+1,MID(TEXT(B15,n0),6,1)+1)&amp;IF(-MID(TEXT(B15,n0),4,3),"миллион"&amp;VLOOKUP(MID(TEXT(B15,n0),6,1)*AND(MID(TEXT(B15,n0),5,1)-1),мил,2),"")&amp;INDEX(n_4,MID(TEXT(B15,n0),7,1)+1)&amp;INDEX(n1x,MID(TEXT(B15,n0),8,1)+1,MID(TEXT(B15,n0),9,1)+1)&amp;IF(-MID(TEXT(B15,n0),7,3),VLOOKUP(MID(TEXT(B15,n0),9,1)*AND(MID(TEXT(B15,n0),8,1)-1),тыс,2),"")&amp;INDEX(n_4,MID(TEXT(B15,n0),10,1)+1)&amp;INDEX(n0x,MID(TEXT(B15,n0),11,1)+1,MID(TEXT(B15,n0),12,1)+1)),"z"," ")&amp;IF(TRUNC(TEXT(B15,n0)),"","Ноль ")&amp;"рубл"&amp;VLOOKUP(MOD(MAX(MOD(MID(TEXT(B15,n0),11,2)-11,100),9),10),{0,"ь ";1,"я ";4,"ей "},2)&amp;RIGHT(TEXT(B15,n0),2)&amp;" копе"&amp;VLOOKUP(MOD(MAX(MOD(RIGHT(TEXT(B15,n0),2)-11,100),9),10),{0,"йка";1,"йки";4,"ек"},2)</f>
        <v>Сто двадцать три миллиона четыреста пятьдесят шесть тысяч семьсот восемьдесят девять рублей 32 копейки</v>
      </c>
    </row>
    <row r="16" spans="2:17" x14ac:dyDescent="0.2">
      <c r="B16" s="7">
        <v>123456789012.34</v>
      </c>
      <c r="C16" s="8" t="str">
        <f>SUBSTITUTE(PROPER(INDEX(n_4,MID(TEXT(B16,n0),1,1)+1)&amp;INDEX(n0x,MID(TEXT(B16,n0),2,1)+1,MID(TEXT(B16,n0),3,1)+1)&amp;IF(-MID(TEXT(B16,n0),1,3),"миллиард"&amp;VLOOKUP(MID(TEXT(B16,n0),3,1)*AND(MID(TEXT(B16,n0),2,1)-1),мил,2),"")&amp;INDEX(n_4,MID(TEXT(B16,n0),4,1)+1)&amp;INDEX(n0x,MID(TEXT(B16,n0),5,1)+1,MID(TEXT(B16,n0),6,1)+1)&amp;IF(-MID(TEXT(B16,n0),4,3),"миллион"&amp;VLOOKUP(MID(TEXT(B16,n0),6,1)*AND(MID(TEXT(B16,n0),5,1)-1),мил,2),"")&amp;INDEX(n_4,MID(TEXT(B16,n0),7,1)+1)&amp;INDEX(n1x,MID(TEXT(B16,n0),8,1)+1,MID(TEXT(B16,n0),9,1)+1)&amp;IF(-MID(TEXT(B16,n0),7,3),VLOOKUP(MID(TEXT(B16,n0),9,1)*AND(MID(TEXT(B16,n0),8,1)-1),тыс,2),"")&amp;INDEX(n_4,MID(TEXT(B16,n0),10,1)+1)&amp;INDEX(n0x,MID(TEXT(B16,n0),11,1)+1,MID(TEXT(B16,n0),12,1)+1)),"z"," ")&amp;IF(TRUNC(TEXT(B16,n0)),"","Ноль ")&amp;"рубл"&amp;VLOOKUP(MOD(MAX(MOD(MID(TEXT(B16,n0),11,2)-11,100),9),10),{0,"ь ";1,"я ";4,"ей "},2)&amp;RIGHT(TEXT(B16,n0),2)&amp;" копе"&amp;VLOOKUP(MOD(MAX(MOD(RIGHT(TEXT(B16,n0),2)-11,100),9),10),{0,"йка";1,"йки";4,"ек"},2)</f>
        <v>Сто двадцать три миллиарда четыреста пятьдесят шесть миллионов семьсот восемьдесят девять тысяч двенадцать рублей 34 копейки</v>
      </c>
      <c r="Q16" s="9"/>
    </row>
    <row r="17" spans="2:14" s="6" customFormat="1" ht="27" customHeight="1" x14ac:dyDescent="0.2">
      <c r="B17" s="10" t="s">
        <v>16</v>
      </c>
      <c r="C17" s="8"/>
      <c r="K17" s="3"/>
      <c r="L17" s="3"/>
      <c r="M17" s="3"/>
      <c r="N17" s="3"/>
    </row>
    <row r="18" spans="2:14" x14ac:dyDescent="0.2">
      <c r="B18" s="7">
        <f ca="1">ROUND((RAND()*1000000),2)</f>
        <v>125255.85</v>
      </c>
      <c r="C18" s="8" t="str">
        <f ca="1">SUBSTITUTE(PROPER(INDEX(n_4,MID(TEXT(B18,n0),1,1)+1)&amp;INDEX(n0x,MID(TEXT(B18,n0),2,1)+1,MID(TEXT(B18,n0),3,1)+1)&amp;IF(-MID(TEXT(B18,n0),1,3),"миллиард"&amp;VLOOKUP(MID(TEXT(B18,n0),3,1)*AND(MID(TEXT(B18,n0),2,1)-1),мил,2),"")&amp;INDEX(n_4,MID(TEXT(B18,n0),4,1)+1)&amp;INDEX(n0x,MID(TEXT(B18,n0),5,1)+1,MID(TEXT(B18,n0),6,1)+1)&amp;IF(-MID(TEXT(B18,n0),4,3),"миллион"&amp;VLOOKUP(MID(TEXT(B18,n0),6,1)*AND(MID(TEXT(B18,n0),5,1)-1),мил,2),"")&amp;INDEX(n_4,MID(TEXT(B18,n0),7,1)+1)&amp;INDEX(n1x,MID(TEXT(B18,n0),8,1)+1,MID(TEXT(B18,n0),9,1)+1)&amp;IF(-MID(TEXT(B18,n0),7,3),VLOOKUP(MID(TEXT(B18,n0),9,1)*AND(MID(TEXT(B18,n0),8,1)-1),тыс,2),"")&amp;INDEX(n_4,MID(TEXT(B18,n0),10,1)+1)&amp;INDEX(n0x,MID(TEXT(B18,n0),11,1)+1,MID(TEXT(B18,n0),12,1)+1)),"z"," ")&amp;IF(TRUNC(TEXT(B18,n0)),"","Ноль ")&amp;"рубл"&amp;VLOOKUP(MOD(MAX(MOD(MID(TEXT(B18,n0),11,2)-11,100),9),10),{0,"ь ";1,"я ";4,"ей "},2)&amp;RIGHT(TEXT(B18,n0),2)&amp;" копе"&amp;VLOOKUP(MOD(MAX(MOD(RIGHT(TEXT(B18,n0),2)-11,100),9),10),{0,"йка";1,"йки";4,"ек"},2)</f>
        <v>Сто двадцать пять тысяч двести пятьдесят пять рублей 85 копеек</v>
      </c>
    </row>
    <row r="19" spans="2:14" x14ac:dyDescent="0.2">
      <c r="B19" s="7">
        <f ca="1">ROUND((RAND()*10000000),2)</f>
        <v>2257020.4700000002</v>
      </c>
      <c r="C19" s="8" t="str">
        <f ca="1">SUBSTITUTE(PROPER(INDEX(n_4,MID(TEXT(B19,n0),1,1)+1)&amp;INDEX(n0x,MID(TEXT(B19,n0),2,1)+1,MID(TEXT(B19,n0),3,1)+1)&amp;IF(-MID(TEXT(B19,n0),1,3),"миллиард"&amp;VLOOKUP(MID(TEXT(B19,n0),3,1)*AND(MID(TEXT(B19,n0),2,1)-1),мил,2),"")&amp;INDEX(n_4,MID(TEXT(B19,n0),4,1)+1)&amp;INDEX(n0x,MID(TEXT(B19,n0),5,1)+1,MID(TEXT(B19,n0),6,1)+1)&amp;IF(-MID(TEXT(B19,n0),4,3),"миллион"&amp;VLOOKUP(MID(TEXT(B19,n0),6,1)*AND(MID(TEXT(B19,n0),5,1)-1),мил,2),"")&amp;INDEX(n_4,MID(TEXT(B19,n0),7,1)+1)&amp;INDEX(n1x,MID(TEXT(B19,n0),8,1)+1,MID(TEXT(B19,n0),9,1)+1)&amp;IF(-MID(TEXT(B19,n0),7,3),VLOOKUP(MID(TEXT(B19,n0),9,1)*AND(MID(TEXT(B19,n0),8,1)-1),тыс,2),"")&amp;INDEX(n_4,MID(TEXT(B19,n0),10,1)+1)&amp;INDEX(n0x,MID(TEXT(B19,n0),11,1)+1,MID(TEXT(B19,n0),12,1)+1)),"z"," ")&amp;IF(TRUNC(TEXT(B19,n0)),"","Ноль ")&amp;"рубл"&amp;VLOOKUP(MOD(MAX(MOD(MID(TEXT(B19,n0),11,2)-11,100),9),10),{0,"ь ";1,"я ";4,"ей "},2)&amp;RIGHT(TEXT(B19,n0),2)&amp;" копе"&amp;VLOOKUP(MOD(MAX(MOD(RIGHT(TEXT(B19,n0),2)-11,100),9),10),{0,"йка";1,"йки";4,"ек"},2)</f>
        <v>Два миллиона двести пятьдесят семь тысяч двадцать рублей 47 копеек</v>
      </c>
    </row>
    <row r="20" spans="2:14" x14ac:dyDescent="0.2">
      <c r="B20" s="7">
        <f ca="1">ROUND((RAND()*100000000),2)</f>
        <v>18300696.190000001</v>
      </c>
      <c r="C20" s="8" t="str">
        <f ca="1">SUBSTITUTE(PROPER(INDEX(n_4,MID(TEXT(B20,n0),1,1)+1)&amp;INDEX(n0x,MID(TEXT(B20,n0),2,1)+1,MID(TEXT(B20,n0),3,1)+1)&amp;IF(-MID(TEXT(B20,n0),1,3),"миллиард"&amp;VLOOKUP(MID(TEXT(B20,n0),3,1)*AND(MID(TEXT(B20,n0),2,1)-1),мил,2),"")&amp;INDEX(n_4,MID(TEXT(B20,n0),4,1)+1)&amp;INDEX(n0x,MID(TEXT(B20,n0),5,1)+1,MID(TEXT(B20,n0),6,1)+1)&amp;IF(-MID(TEXT(B20,n0),4,3),"миллион"&amp;VLOOKUP(MID(TEXT(B20,n0),6,1)*AND(MID(TEXT(B20,n0),5,1)-1),мил,2),"")&amp;INDEX(n_4,MID(TEXT(B20,n0),7,1)+1)&amp;INDEX(n1x,MID(TEXT(B20,n0),8,1)+1,MID(TEXT(B20,n0),9,1)+1)&amp;IF(-MID(TEXT(B20,n0),7,3),VLOOKUP(MID(TEXT(B20,n0),9,1)*AND(MID(TEXT(B20,n0),8,1)-1),тыс,2),"")&amp;INDEX(n_4,MID(TEXT(B20,n0),10,1)+1)&amp;INDEX(n0x,MID(TEXT(B20,n0),11,1)+1,MID(TEXT(B20,n0),12,1)+1)),"z"," ")&amp;IF(TRUNC(TEXT(B20,n0)),"","Ноль ")&amp;"рубл"&amp;VLOOKUP(MOD(MAX(MOD(MID(TEXT(B20,n0),11,2)-11,100),9),10),{0,"ь ";1,"я ";4,"ей "},2)&amp;RIGHT(TEXT(B20,n0),2)&amp;" копе"&amp;VLOOKUP(MOD(MAX(MOD(RIGHT(TEXT(B20,n0),2)-11,100),9),10),{0,"йка";1,"йки";4,"ек"},2)</f>
        <v>Восемнадцать миллионов триста тысяч шестьсот девяносто шесть рублей 19 копеек</v>
      </c>
    </row>
    <row r="21" spans="2:14" x14ac:dyDescent="0.2">
      <c r="B21" s="7">
        <f ca="1">ROUND((RAND()*1000000000),2)</f>
        <v>438073481.64999998</v>
      </c>
      <c r="C21" s="8" t="str">
        <f ca="1">SUBSTITUTE(PROPER(INDEX(n_4,MID(TEXT(B21,n0),1,1)+1)&amp;INDEX(n0x,MID(TEXT(B21,n0),2,1)+1,MID(TEXT(B21,n0),3,1)+1)&amp;IF(-MID(TEXT(B21,n0),1,3),"миллиард"&amp;VLOOKUP(MID(TEXT(B21,n0),3,1)*AND(MID(TEXT(B21,n0),2,1)-1),мил,2),"")&amp;INDEX(n_4,MID(TEXT(B21,n0),4,1)+1)&amp;INDEX(n0x,MID(TEXT(B21,n0),5,1)+1,MID(TEXT(B21,n0),6,1)+1)&amp;IF(-MID(TEXT(B21,n0),4,3),"миллион"&amp;VLOOKUP(MID(TEXT(B21,n0),6,1)*AND(MID(TEXT(B21,n0),5,1)-1),мил,2),"")&amp;INDEX(n_4,MID(TEXT(B21,n0),7,1)+1)&amp;INDEX(n1x,MID(TEXT(B21,n0),8,1)+1,MID(TEXT(B21,n0),9,1)+1)&amp;IF(-MID(TEXT(B21,n0),7,3),VLOOKUP(MID(TEXT(B21,n0),9,1)*AND(MID(TEXT(B21,n0),8,1)-1),тыс,2),"")&amp;INDEX(n_4,MID(TEXT(B21,n0),10,1)+1)&amp;INDEX(n0x,MID(TEXT(B21,n0),11,1)+1,MID(TEXT(B21,n0),12,1)+1)),"z"," ")&amp;IF(TRUNC(TEXT(B21,n0)),"","Ноль ")&amp;"рубл"&amp;VLOOKUP(MOD(MAX(MOD(MID(TEXT(B21,n0),11,2)-11,100),9),10),{0,"ь ";1,"я ";4,"ей "},2)&amp;RIGHT(TEXT(B21,n0),2)&amp;" копе"&amp;VLOOKUP(MOD(MAX(MOD(RIGHT(TEXT(B21,n0),2)-11,100),9),10),{0,"йка";1,"йки";4,"ек"},2)</f>
        <v>Четыреста тридцать восемь миллионов семьдесят три тысячи четыреста восемьдесят один рубль 65 копеек</v>
      </c>
    </row>
    <row r="22" spans="2:14" x14ac:dyDescent="0.2">
      <c r="B22" s="7">
        <f ca="1">ROUND((RAND()*1000000000000),2)</f>
        <v>420614306419.96997</v>
      </c>
      <c r="C22" s="8" t="str">
        <f ca="1">SUBSTITUTE(PROPER(INDEX(n_4,MID(TEXT(B22,n0),1,1)+1)&amp;INDEX(n0x,MID(TEXT(B22,n0),2,1)+1,MID(TEXT(B22,n0),3,1)+1)&amp;IF(-MID(TEXT(B22,n0),1,3),"миллиард"&amp;VLOOKUP(MID(TEXT(B22,n0),3,1)*AND(MID(TEXT(B22,n0),2,1)-1),мил,2),"")&amp;INDEX(n_4,MID(TEXT(B22,n0),4,1)+1)&amp;INDEX(n0x,MID(TEXT(B22,n0),5,1)+1,MID(TEXT(B22,n0),6,1)+1)&amp;IF(-MID(TEXT(B22,n0),4,3),"миллион"&amp;VLOOKUP(MID(TEXT(B22,n0),6,1)*AND(MID(TEXT(B22,n0),5,1)-1),мил,2),"")&amp;INDEX(n_4,MID(TEXT(B22,n0),7,1)+1)&amp;INDEX(n1x,MID(TEXT(B22,n0),8,1)+1,MID(TEXT(B22,n0),9,1)+1)&amp;IF(-MID(TEXT(B22,n0),7,3),VLOOKUP(MID(TEXT(B22,n0),9,1)*AND(MID(TEXT(B22,n0),8,1)-1),тыс,2),"")&amp;INDEX(n_4,MID(TEXT(B22,n0),10,1)+1)&amp;INDEX(n0x,MID(TEXT(B22,n0),11,1)+1,MID(TEXT(B22,n0),12,1)+1)),"z"," ")&amp;IF(TRUNC(TEXT(B22,n0)),"","Ноль ")&amp;"рубл"&amp;VLOOKUP(MOD(MAX(MOD(MID(TEXT(B22,n0),11,2)-11,100),9),10),{0,"ь ";1,"я ";4,"ей "},2)&amp;RIGHT(TEXT(B22,n0),2)&amp;" копе"&amp;VLOOKUP(MOD(MAX(MOD(RIGHT(TEXT(B22,n0),2)-11,100),9),10),{0,"йка";1,"йки";4,"ек"},2)</f>
        <v>Четыреста двадцать миллиардов шестьсот четырнадцать миллионов триста шесть тысяч четыреста девятнадцать рублей 97 копеек</v>
      </c>
    </row>
    <row r="23" spans="2:14" x14ac:dyDescent="0.2">
      <c r="B23" s="7"/>
      <c r="C23" s="11"/>
    </row>
    <row r="24" spans="2:14" x14ac:dyDescent="0.2">
      <c r="C24" s="12"/>
    </row>
    <row r="26" spans="2:14" x14ac:dyDescent="0.2">
      <c r="D26" s="9"/>
    </row>
    <row r="27" spans="2:14" x14ac:dyDescent="0.2">
      <c r="D27" s="9"/>
    </row>
    <row r="28" spans="2:14" x14ac:dyDescent="0.2">
      <c r="D28" s="9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Формула 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Markovski</dc:creator>
  <cp:lastModifiedBy>Aliabeva</cp:lastModifiedBy>
  <cp:lastPrinted>2023-08-11T05:53:51Z</cp:lastPrinted>
  <dcterms:created xsi:type="dcterms:W3CDTF">2021-04-16T08:52:42Z</dcterms:created>
  <dcterms:modified xsi:type="dcterms:W3CDTF">2024-11-12T07:37:41Z</dcterms:modified>
</cp:coreProperties>
</file>