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75" yWindow="300" windowWidth="10635" windowHeight="9675"/>
  </bookViews>
  <sheets>
    <sheet name="Лист1" sheetId="1" r:id="rId1"/>
    <sheet name="Формула 2" sheetId="3" state="hidden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Лист1!$A$1:$AM$75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F42" i="1" l="1"/>
  <c r="U55" i="1"/>
  <c r="AB55" i="1"/>
  <c r="I53" i="1" l="1"/>
  <c r="I52" i="1"/>
  <c r="I51" i="1" l="1"/>
  <c r="Y58" i="1"/>
  <c r="C15" i="3" l="1"/>
  <c r="AD58" i="1"/>
  <c r="AD59" i="1" l="1"/>
  <c r="AG58" i="1"/>
  <c r="AG59" i="1" s="1"/>
  <c r="H62" i="1" s="1"/>
  <c r="B22" i="3"/>
  <c r="C22" i="3" s="1"/>
  <c r="B21" i="3"/>
  <c r="C21" i="3" s="1"/>
  <c r="B20" i="3"/>
  <c r="C20" i="3" s="1"/>
  <c r="B19" i="3"/>
  <c r="C19" i="3" s="1"/>
  <c r="B18" i="3"/>
  <c r="C18" i="3" s="1"/>
  <c r="C16" i="3"/>
  <c r="C14" i="3"/>
  <c r="C13" i="3"/>
  <c r="C12" i="3"/>
  <c r="C11" i="3"/>
  <c r="C10" i="3"/>
  <c r="C9" i="3"/>
  <c r="C8" i="3"/>
  <c r="C7" i="3"/>
  <c r="C6" i="3"/>
  <c r="C5" i="3"/>
  <c r="AJ58" i="1" l="1"/>
  <c r="AJ59" i="1" s="1"/>
  <c r="H61" i="1" s="1"/>
  <c r="AD23" i="1"/>
  <c r="AD24" i="1" s="1"/>
  <c r="AG23" i="1" l="1"/>
  <c r="AG24" i="1" s="1"/>
  <c r="H27" i="1" s="1"/>
  <c r="AJ23" i="1" l="1"/>
  <c r="AJ24" i="1" l="1"/>
  <c r="H26" i="1" s="1"/>
</calcChain>
</file>

<file path=xl/comments1.xml><?xml version="1.0" encoding="utf-8"?>
<comments xmlns="http://schemas.openxmlformats.org/spreadsheetml/2006/main">
  <authors>
    <author>Aliabeva</author>
  </authors>
  <commentLis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ЗАПОЛНЯТЬ ТОЛЬКО ОКРАШЕННЫЕ ПОЛЯ </t>
        </r>
      </text>
    </comment>
    <comment ref="V8" authorId="0">
      <text>
        <r>
          <rPr>
            <sz val="9"/>
            <color indexed="81"/>
            <rFont val="Tahoma"/>
            <family val="2"/>
            <charset val="204"/>
          </rPr>
          <t xml:space="preserve">Заполнение попадает в счет автоматически. Проверить наличие УНП. Следить за корректным отображением данных при печати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6" authorId="0">
      <text>
        <r>
          <rPr>
            <b/>
            <sz val="9"/>
            <color indexed="81"/>
            <rFont val="Tahoma"/>
            <family val="2"/>
            <charset val="204"/>
          </rPr>
          <t>ПРИСВАИВАЕТСЯ 
ГОСПРОМНАДЗОРОМ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19" authorId="0">
      <text>
        <r>
          <rPr>
            <b/>
            <sz val="9"/>
            <color indexed="81"/>
            <rFont val="Tahoma"/>
            <family val="2"/>
            <charset val="204"/>
          </rPr>
          <t>ДАТА ЗАКЛЮЧЕНИЯ ДОЛГОСРОЧНОГО ДОГОВОРА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3" authorId="0">
      <text>
        <r>
          <rPr>
            <b/>
            <sz val="6"/>
            <color indexed="81"/>
            <rFont val="Tahoma"/>
            <family val="2"/>
            <charset val="204"/>
          </rPr>
          <t>ВСТАВЛЕННОЕ КОЛИЧЕСТВО ПРОВЕРОК ЗНАНИЙ ДОЛЖНО БЫТЬ ОСУЩЕСТВЛЕНО В ТЕЧЕНИИ ОДНОГО РАБОЧЕГО ДНЯ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43" authorId="0">
      <text>
        <r>
          <rPr>
            <b/>
            <sz val="9"/>
            <color indexed="81"/>
            <rFont val="Tahoma"/>
            <family val="2"/>
            <charset val="204"/>
          </rPr>
          <t>ЗАПОЛНЯЕТ ГОСПРОМНАДЗОР ПРИ РЕГИСТРАЦИИ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<sst xmlns="http://schemas.openxmlformats.org/spreadsheetml/2006/main" count="72" uniqueCount="49">
  <si>
    <t>ИСПОЛНИТЕЛЬ:</t>
  </si>
  <si>
    <t>ЗАКАЗЧИК:</t>
  </si>
  <si>
    <t xml:space="preserve">АКТ № </t>
  </si>
  <si>
    <t>сдачи-приемки оказанных услуг</t>
  </si>
  <si>
    <t>"</t>
  </si>
  <si>
    <t>г.</t>
  </si>
  <si>
    <t>от</t>
  </si>
  <si>
    <t>Наименование услуг (работ)</t>
  </si>
  <si>
    <t>Кол-во ед.</t>
  </si>
  <si>
    <t>Стоим. за ед. без НДС, руб</t>
  </si>
  <si>
    <t>НДС, руб.</t>
  </si>
  <si>
    <t>Стоимость с НДС, руб.</t>
  </si>
  <si>
    <t>Стоимость без НДС, руб</t>
  </si>
  <si>
    <t>ИТОГО:</t>
  </si>
  <si>
    <t>ВСЕГО:</t>
  </si>
  <si>
    <t>(подпись)</t>
  </si>
  <si>
    <t>М.П.</t>
  </si>
  <si>
    <t>(должность Ф.И.О.)</t>
  </si>
  <si>
    <t>Перевод числа в сумму прописью</t>
  </si>
  <si>
    <r>
      <t xml:space="preserve">Формат: </t>
    </r>
    <r>
      <rPr>
        <b/>
        <sz val="10"/>
        <color theme="3"/>
        <rFont val="Arial"/>
        <family val="2"/>
        <charset val="204"/>
      </rPr>
      <t>"</t>
    </r>
    <r>
      <rPr>
        <b/>
        <i/>
        <sz val="10"/>
        <color theme="3"/>
        <rFont val="Arial"/>
        <family val="2"/>
        <charset val="204"/>
      </rPr>
      <t>Пропись</t>
    </r>
    <r>
      <rPr>
        <b/>
        <sz val="10"/>
        <color theme="3"/>
        <rFont val="Arial"/>
        <family val="2"/>
        <charset val="204"/>
      </rPr>
      <t xml:space="preserve"> рублей 00 копеек"</t>
    </r>
  </si>
  <si>
    <t>Примеры</t>
  </si>
  <si>
    <t>Результат преобразования</t>
  </si>
  <si>
    <t>Случайные примеры:</t>
  </si>
  <si>
    <t>ПЛАТЕЛЬЩИК:</t>
  </si>
  <si>
    <t>Ставка НДС 20%:</t>
  </si>
  <si>
    <t>1.</t>
  </si>
  <si>
    <t>№</t>
  </si>
  <si>
    <t>После проведения оплаты "Заказчик" предоставляет "Исполнителю" копию платежного поручения.</t>
  </si>
  <si>
    <t>Оплату произвести в течение 10 банковских дней со дня выставления.</t>
  </si>
  <si>
    <t>СЧЕТ-ФАКТУРА №</t>
  </si>
  <si>
    <t>Юридический адрес:</t>
  </si>
  <si>
    <t>Банковские реквизиты: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</si>
  <si>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Госпромнадзор
220108, г. Минск, ул. Казинца, 86/1
p/с: BY61AKBB36429000032530000000
БИК: AKBBBY2X
ЦБУ № 527 ОАО "АСБ Беларусбанк"
УНП 100061974 ОКПО 00015482</t>
    </r>
  </si>
  <si>
    <t>Работа проводилась по договору №</t>
  </si>
  <si>
    <t>Счет-фактура выписана на основании договора от</t>
  </si>
  <si>
    <t>(банковские реквизиты)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</si>
  <si>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Госпромнадзор
220108, г. Минск, ул. Казинца, 86/1
p/с: BY61AKBB36429000032530000000
БИК: AKBBBY2X
ЦБУ № 527 ОАО "АСБ Беларусбанк"
УНП 100061974 ОКПО 00015482
</t>
    </r>
  </si>
  <si>
    <t xml:space="preserve">№
прейскуранта </t>
  </si>
  <si>
    <t>15.1</t>
  </si>
  <si>
    <t>Проведение проверки знаний
по вопросам промышленной безопасности
(за 1экзаменуемого на 1 услугу)</t>
  </si>
  <si>
    <t>Н.В.Манешкин</t>
  </si>
  <si>
    <t>Ведущий государственный инспектор</t>
  </si>
  <si>
    <t>Молодеченского межрайонного отдела</t>
  </si>
  <si>
    <t>Минского областного управления Госпромнадзора</t>
  </si>
  <si>
    <t>Ведущий государственный инспектор
Молодеченского межрайонного отдела</t>
  </si>
  <si>
    <t>Настоящий акт составлен о том, что: 
ИСПОЛНИТЕЛЬ оказал услуги(у)</t>
  </si>
  <si>
    <t>Основанием, подтверждающим оказание платных услуг, является акт сдачи-приемки оказанных услуг.</t>
  </si>
  <si>
    <t>Заказчик к качеству оказанных(ой) услуг(и) претензий не имеет</t>
  </si>
  <si>
    <t>Услуги(у) оказал: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</si>
</sst>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</font>
    <font>
      <sz val="10"/>
      <color theme="3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color indexed="81"/>
      <name val="Tahoma"/>
      <family val="2"/>
      <charset val="204"/>
    </font>
    <font>
      <sz val="9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7" fillId="0" borderId="0" xfId="1" applyFont="1"/>
    <xf numFmtId="0" fontId="8" fillId="0" borderId="0" xfId="1" applyFont="1"/>
    <xf numFmtId="0" fontId="6" fillId="0" borderId="0" xfId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4" fontId="6" fillId="0" borderId="0" xfId="1" applyNumberFormat="1"/>
    <xf numFmtId="0" fontId="6" fillId="0" borderId="0" xfId="1" quotePrefix="1" applyFont="1"/>
    <xf numFmtId="0" fontId="6" fillId="0" borderId="0" xfId="1" quotePrefix="1"/>
    <xf numFmtId="4" fontId="11" fillId="0" borderId="0" xfId="1" applyNumberFormat="1" applyFont="1" applyAlignment="1">
      <alignment vertical="center"/>
    </xf>
    <xf numFmtId="0" fontId="12" fillId="0" borderId="0" xfId="1" applyFont="1"/>
    <xf numFmtId="0" fontId="6" fillId="0" borderId="0" xfId="1" applyAlignment="1"/>
    <xf numFmtId="0" fontId="2" fillId="2" borderId="0" xfId="0" applyFont="1" applyFill="1" applyAlignment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0" xfId="0" applyFont="1" applyFill="1" applyBorder="1" applyProtection="1">
      <protection locked="0" hidden="1"/>
    </xf>
    <xf numFmtId="0" fontId="2" fillId="0" borderId="0" xfId="0" applyFont="1" applyProtection="1">
      <protection locked="0" hidden="1"/>
    </xf>
    <xf numFmtId="0" fontId="2" fillId="2" borderId="0" xfId="0" applyFont="1" applyFill="1" applyBorder="1" applyAlignment="1" applyProtection="1">
      <alignment vertical="top" wrapText="1"/>
      <protection locked="0" hidden="1"/>
    </xf>
    <xf numFmtId="0" fontId="2" fillId="0" borderId="0" xfId="0" applyFont="1" applyBorder="1" applyProtection="1">
      <protection locked="0"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protection hidden="1"/>
    </xf>
    <xf numFmtId="0" fontId="2" fillId="0" borderId="0" xfId="0" applyFont="1" applyProtection="1">
      <protection hidden="1"/>
    </xf>
    <xf numFmtId="0" fontId="2" fillId="2" borderId="0" xfId="0" quotePrefix="1" applyNumberFormat="1" applyFont="1" applyFill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2" fontId="2" fillId="2" borderId="0" xfId="0" applyNumberFormat="1" applyFont="1" applyFill="1" applyAlignment="1" applyProtection="1">
      <protection hidden="1"/>
    </xf>
    <xf numFmtId="0" fontId="3" fillId="2" borderId="0" xfId="0" applyFont="1" applyFill="1" applyAlignment="1" applyProtection="1">
      <alignment vertical="top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18" fillId="2" borderId="1" xfId="0" applyFont="1" applyFill="1" applyBorder="1" applyAlignment="1" applyProtection="1">
      <alignment horizontal="left" vertical="top" wrapText="1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18" fillId="2" borderId="1" xfId="0" applyFont="1" applyFill="1" applyBorder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2" fontId="4" fillId="2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Alignment="1" applyProtection="1">
      <alignment horizontal="left" vertical="top" wrapText="1"/>
      <protection hidden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" fillId="3" borderId="0" xfId="0" applyFont="1" applyFill="1" applyBorder="1" applyAlignment="1" applyProtection="1">
      <alignment horizontal="left" vertical="top" wrapText="1"/>
      <protection locked="0" hidden="1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0" fontId="5" fillId="3" borderId="0" xfId="0" applyFont="1" applyFill="1" applyBorder="1" applyAlignment="1" applyProtection="1">
      <alignment horizontal="left" vertical="top" wrapText="1"/>
      <protection locked="0"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justify" vertical="top" wrapText="1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/>
      <protection hidden="1"/>
    </xf>
    <xf numFmtId="49" fontId="2" fillId="2" borderId="8" xfId="0" applyNumberFormat="1" applyFont="1" applyFill="1" applyBorder="1" applyAlignment="1" applyProtection="1">
      <alignment horizontal="center" vertical="center"/>
      <protection hidden="1"/>
    </xf>
    <xf numFmtId="49" fontId="2" fillId="2" borderId="9" xfId="0" applyNumberFormat="1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2" fontId="5" fillId="2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 wrapText="1"/>
      <protection hidden="1"/>
    </xf>
    <xf numFmtId="2" fontId="4" fillId="2" borderId="4" xfId="0" applyNumberFormat="1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13" fillId="2" borderId="3" xfId="0" applyFont="1" applyFill="1" applyBorder="1" applyAlignment="1" applyProtection="1">
      <alignment horizontal="center" vertical="top"/>
      <protection hidden="1"/>
    </xf>
    <xf numFmtId="0" fontId="18" fillId="2" borderId="0" xfId="0" applyFont="1" applyFill="1" applyAlignment="1" applyProtection="1">
      <alignment horizontal="left" vertical="center" wrapText="1"/>
      <protection hidden="1"/>
    </xf>
    <xf numFmtId="0" fontId="1" fillId="3" borderId="1" xfId="0" applyFont="1" applyFill="1" applyBorder="1" applyAlignment="1" applyProtection="1">
      <alignment horizontal="left" vertical="center"/>
      <protection locked="0"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13" fillId="2" borderId="3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4" fillId="3" borderId="9" xfId="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 applyProtection="1">
      <alignment horizontal="right"/>
      <protection hidden="1"/>
    </xf>
    <xf numFmtId="14" fontId="2" fillId="3" borderId="1" xfId="0" applyNumberFormat="1" applyFont="1" applyFill="1" applyBorder="1" applyAlignment="1" applyProtection="1">
      <alignment horizontal="right" wrapText="1"/>
      <protection locked="0" hidden="1"/>
    </xf>
    <xf numFmtId="0" fontId="3" fillId="0" borderId="1" xfId="0" applyFont="1" applyFill="1" applyBorder="1" applyAlignment="1" applyProtection="1">
      <alignment horizontal="left"/>
      <protection locked="0" hidden="1"/>
    </xf>
    <xf numFmtId="0" fontId="3" fillId="2" borderId="2" xfId="0" applyFont="1" applyFill="1" applyBorder="1" applyAlignment="1" applyProtection="1">
      <protection hidden="1"/>
    </xf>
    <xf numFmtId="14" fontId="2" fillId="2" borderId="1" xfId="0" applyNumberFormat="1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14" fontId="2" fillId="2" borderId="1" xfId="0" applyNumberFormat="1" applyFont="1" applyFill="1" applyBorder="1" applyAlignment="1" applyProtection="1">
      <alignment horizontal="right" wrapText="1"/>
      <protection hidden="1"/>
    </xf>
    <xf numFmtId="0" fontId="3" fillId="2" borderId="2" xfId="0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3" borderId="1" xfId="0" applyFont="1" applyFill="1" applyBorder="1" applyAlignment="1" applyProtection="1">
      <alignment horizontal="left" wrapText="1"/>
      <protection locked="0" hidden="1"/>
    </xf>
  </cellXfs>
  <cellStyles count="2">
    <cellStyle name="Обычный" xfId="0" builtinId="0"/>
    <cellStyle name="Обычный 2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3" displayName="Таблица13" ref="B4:C22" totalsRowShown="0" headerRowDxfId="2">
  <tableColumns count="2">
    <tableColumn id="1" name="Примеры" dataDxfId="1"/>
    <tableColumn id="2" name="Результат преобразования" dataDxfId="0">
      <calculatedColumnFormula>SUBSTITUTE(TEXT(TRUNC(B5,0),"# ##0_ ") &amp; "(" &amp; 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")&amp;") рубл"&amp;VLOOKUP(MOD(MAX(MOD(MID(TEXT(B5,n0),11,2)-11,100),9),10),{0,"ь ";1,"я ";4,"ей "},2)&amp;RIGHT(TEXT(B5,n0),2)&amp;" копе"&amp;VLOOKUP(MOD(MAX(MOD(RIGHT(TEXT(B5,n0),2)-11,100),9),10),{0,"йка";1,"йки";4,"ек"},2)," )",")")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85"/>
  <sheetViews>
    <sheetView tabSelected="1" view="pageLayout" zoomScaleNormal="115" zoomScaleSheetLayoutView="100" workbookViewId="0">
      <selection activeCell="AM43" sqref="AM43"/>
    </sheetView>
  </sheetViews>
  <sheetFormatPr defaultColWidth="2.28515625" defaultRowHeight="15" x14ac:dyDescent="0.25"/>
  <cols>
    <col min="1" max="10" width="2.28515625" style="16"/>
    <col min="11" max="11" width="5.5703125" style="16" bestFit="1" customWidth="1"/>
    <col min="12" max="12" width="3.28515625" style="16" bestFit="1" customWidth="1"/>
    <col min="13" max="13" width="2.28515625" style="16"/>
    <col min="14" max="14" width="1.7109375" style="16" customWidth="1"/>
    <col min="15" max="15" width="1.42578125" style="16" customWidth="1"/>
    <col min="16" max="18" width="2.28515625" style="16"/>
    <col min="19" max="20" width="2.28515625" style="18"/>
    <col min="21" max="23" width="2.28515625" style="16"/>
    <col min="24" max="24" width="2" style="16" customWidth="1"/>
    <col min="25" max="25" width="3.140625" style="16" customWidth="1"/>
    <col min="26" max="26" width="2.28515625" style="16"/>
    <col min="27" max="27" width="3.42578125" style="16" customWidth="1"/>
    <col min="28" max="30" width="2.28515625" style="16"/>
    <col min="31" max="31" width="2.7109375" style="16" customWidth="1"/>
    <col min="32" max="32" width="2.28515625" style="16" customWidth="1"/>
    <col min="33" max="36" width="2.28515625" style="16"/>
    <col min="37" max="37" width="2.28515625" style="16" customWidth="1"/>
    <col min="38" max="38" width="3.140625" style="16" customWidth="1"/>
    <col min="39" max="39" width="2.28515625" style="14"/>
    <col min="40" max="16384" width="2.28515625" style="16"/>
  </cols>
  <sheetData>
    <row r="1" spans="1:38" ht="15" customHeight="1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19"/>
      <c r="S1" s="20"/>
      <c r="T1" s="20"/>
      <c r="U1" s="19"/>
      <c r="V1" s="52" t="s">
        <v>1</v>
      </c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38" ht="18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9"/>
      <c r="S2" s="20"/>
      <c r="T2" s="20"/>
      <c r="U2" s="19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8" ht="18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19"/>
      <c r="S3" s="20"/>
      <c r="T3" s="20"/>
      <c r="U3" s="19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38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19"/>
      <c r="S4" s="20"/>
      <c r="T4" s="20"/>
      <c r="U4" s="19"/>
      <c r="V4" s="67" t="s">
        <v>30</v>
      </c>
      <c r="W4" s="67"/>
      <c r="X4" s="67"/>
      <c r="Y4" s="67"/>
      <c r="Z4" s="67"/>
      <c r="AA4" s="67"/>
      <c r="AB4" s="67"/>
      <c r="AC4" s="67"/>
      <c r="AD4" s="67"/>
      <c r="AE4" s="17"/>
      <c r="AF4" s="17"/>
      <c r="AG4" s="17"/>
      <c r="AH4" s="17"/>
      <c r="AI4" s="17"/>
      <c r="AJ4" s="17"/>
      <c r="AK4" s="17"/>
      <c r="AL4" s="17"/>
    </row>
    <row r="5" spans="1:38" ht="20.2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19"/>
      <c r="S5" s="20"/>
      <c r="T5" s="20"/>
      <c r="U5" s="19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</row>
    <row r="6" spans="1:38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19"/>
      <c r="S6" s="20"/>
      <c r="T6" s="20"/>
      <c r="U6" s="19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</row>
    <row r="7" spans="1:38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19"/>
      <c r="S7" s="20"/>
      <c r="T7" s="20"/>
      <c r="U7" s="19"/>
      <c r="V7" s="56" t="s">
        <v>31</v>
      </c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</row>
    <row r="8" spans="1:38" ht="39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19"/>
      <c r="S8" s="20"/>
      <c r="T8" s="20"/>
      <c r="U8" s="19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</row>
    <row r="9" spans="1:38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19"/>
      <c r="S9" s="20"/>
      <c r="T9" s="20"/>
      <c r="U9" s="19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38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19"/>
      <c r="S10" s="20"/>
      <c r="T10" s="20"/>
      <c r="U10" s="19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38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19"/>
      <c r="S11" s="20"/>
      <c r="T11" s="20"/>
      <c r="U11" s="19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</row>
    <row r="12" spans="1:38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19"/>
      <c r="S12" s="20"/>
      <c r="T12" s="20"/>
      <c r="U12" s="19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</row>
    <row r="13" spans="1:38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19"/>
      <c r="S13" s="20"/>
      <c r="T13" s="20"/>
      <c r="U13" s="19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38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19"/>
      <c r="S14" s="20"/>
      <c r="T14" s="20"/>
      <c r="U14" s="19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</row>
    <row r="15" spans="1:38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22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38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68" t="s">
        <v>2</v>
      </c>
      <c r="P16" s="68"/>
      <c r="Q16" s="68"/>
      <c r="R16" s="68"/>
      <c r="S16" s="86"/>
      <c r="T16" s="86"/>
      <c r="U16" s="86"/>
      <c r="V16" s="86"/>
      <c r="W16" s="86"/>
      <c r="X16" s="86"/>
      <c r="Y16" s="86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ht="1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59" t="s">
        <v>3</v>
      </c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39" x14ac:dyDescent="0.25">
      <c r="A18" s="24" t="s">
        <v>4</v>
      </c>
      <c r="B18" s="58"/>
      <c r="C18" s="58"/>
      <c r="D18" s="24" t="s">
        <v>4</v>
      </c>
      <c r="E18" s="58"/>
      <c r="F18" s="58"/>
      <c r="G18" s="58"/>
      <c r="H18" s="58"/>
      <c r="I18" s="58"/>
      <c r="J18" s="58"/>
      <c r="K18" s="84"/>
      <c r="L18" s="29" t="s">
        <v>5</v>
      </c>
      <c r="M18" s="24"/>
      <c r="N18" s="19"/>
      <c r="O18" s="25"/>
      <c r="P18" s="21"/>
      <c r="Q18" s="21"/>
      <c r="R18" s="21"/>
      <c r="S18" s="22"/>
      <c r="T18" s="22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1:39" x14ac:dyDescent="0.25">
      <c r="A19" s="26" t="s">
        <v>25</v>
      </c>
      <c r="B19" s="21" t="s">
        <v>33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93"/>
      <c r="O19" s="93"/>
      <c r="P19" s="93"/>
      <c r="Q19" s="93"/>
      <c r="R19" s="93"/>
      <c r="S19" s="93"/>
      <c r="T19" s="93"/>
      <c r="U19" s="21" t="s">
        <v>6</v>
      </c>
      <c r="V19" s="21"/>
      <c r="W19" s="85"/>
      <c r="X19" s="85"/>
      <c r="Y19" s="85"/>
      <c r="Z19" s="85"/>
      <c r="AA19" s="85"/>
      <c r="AB19" s="85"/>
      <c r="AC19" s="85"/>
      <c r="AD19" s="15" t="s">
        <v>5</v>
      </c>
      <c r="AE19" s="20"/>
      <c r="AF19" s="20"/>
      <c r="AG19" s="20"/>
      <c r="AH19" s="25"/>
      <c r="AI19" s="22"/>
      <c r="AJ19" s="21"/>
      <c r="AK19" s="21"/>
      <c r="AL19" s="21"/>
    </row>
    <row r="20" spans="1:39" ht="30.75" customHeight="1" x14ac:dyDescent="0.25">
      <c r="A20" s="79" t="s">
        <v>45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</row>
    <row r="21" spans="1:39" ht="6" customHeight="1" thickBot="1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2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9" ht="54.75" customHeight="1" x14ac:dyDescent="0.25">
      <c r="A22" s="61" t="s">
        <v>37</v>
      </c>
      <c r="B22" s="60"/>
      <c r="C22" s="60"/>
      <c r="D22" s="62" t="s">
        <v>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0" t="s">
        <v>8</v>
      </c>
      <c r="Z22" s="60"/>
      <c r="AA22" s="60" t="s">
        <v>9</v>
      </c>
      <c r="AB22" s="60"/>
      <c r="AC22" s="60"/>
      <c r="AD22" s="60" t="s">
        <v>12</v>
      </c>
      <c r="AE22" s="60"/>
      <c r="AF22" s="60"/>
      <c r="AG22" s="60" t="s">
        <v>10</v>
      </c>
      <c r="AH22" s="60"/>
      <c r="AI22" s="60"/>
      <c r="AJ22" s="60" t="s">
        <v>11</v>
      </c>
      <c r="AK22" s="60"/>
      <c r="AL22" s="66"/>
    </row>
    <row r="23" spans="1:39" ht="50.25" customHeight="1" thickBot="1" x14ac:dyDescent="0.3">
      <c r="A23" s="69" t="s">
        <v>38</v>
      </c>
      <c r="B23" s="70"/>
      <c r="C23" s="70"/>
      <c r="D23" s="63" t="s">
        <v>39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83">
        <v>1</v>
      </c>
      <c r="Z23" s="83"/>
      <c r="AA23" s="72">
        <v>15.26</v>
      </c>
      <c r="AB23" s="72"/>
      <c r="AC23" s="72"/>
      <c r="AD23" s="72">
        <f>Y23*AA23</f>
        <v>15.26</v>
      </c>
      <c r="AE23" s="72"/>
      <c r="AF23" s="72"/>
      <c r="AG23" s="48">
        <f>ROUND(AD23*0.2,2)</f>
        <v>3.05</v>
      </c>
      <c r="AH23" s="48"/>
      <c r="AI23" s="48"/>
      <c r="AJ23" s="48">
        <f>AD23+AG23</f>
        <v>18.309999999999999</v>
      </c>
      <c r="AK23" s="48"/>
      <c r="AL23" s="65"/>
    </row>
    <row r="24" spans="1:39" ht="24" customHeight="1" thickBot="1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  <c r="T24" s="21"/>
      <c r="U24" s="21"/>
      <c r="V24" s="21"/>
      <c r="W24" s="21"/>
      <c r="X24" s="27" t="s">
        <v>13</v>
      </c>
      <c r="Y24" s="21"/>
      <c r="Z24" s="21"/>
      <c r="AA24" s="36"/>
      <c r="AB24" s="36"/>
      <c r="AC24" s="36"/>
      <c r="AD24" s="74">
        <f>AD23</f>
        <v>15.26</v>
      </c>
      <c r="AE24" s="74"/>
      <c r="AF24" s="74"/>
      <c r="AG24" s="64">
        <f>AG23</f>
        <v>3.05</v>
      </c>
      <c r="AH24" s="64"/>
      <c r="AI24" s="64"/>
      <c r="AJ24" s="64">
        <f>AJ23</f>
        <v>18.309999999999999</v>
      </c>
      <c r="AK24" s="64"/>
      <c r="AL24" s="64"/>
    </row>
    <row r="25" spans="1:39" ht="7.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9" ht="15" customHeight="1" x14ac:dyDescent="0.25">
      <c r="A26" s="46" t="s">
        <v>14</v>
      </c>
      <c r="B26" s="46"/>
      <c r="C26" s="46"/>
      <c r="D26" s="46"/>
      <c r="E26" s="46"/>
      <c r="F26" s="46"/>
      <c r="G26" s="46"/>
      <c r="H26" s="51" t="str">
        <f>SUBSTITUTE(PROPER(INDEX(n_4,MID(TEXT(AJ24,n0),1,1)+1)&amp;INDEX(n0x,MID(TEXT(AJ24,n0),2,1)+1,MID(TEXT(AJ24,n0),3,1)+1)&amp;IF(-MID(TEXT(AJ24,n0),1,3),"миллиард"&amp;VLOOKUP(MID(TEXT(AJ24,n0),3,1)*AND(MID(TEXT(AJ24,n0),2,1)-1),мил,2),"")&amp;INDEX(n_4,MID(TEXT(AJ24,n0),4,1)+1)&amp;INDEX(n0x,MID(TEXT(AJ24,n0),5,1)+1,MID(TEXT(AJ24,n0),6,1)+1)&amp;IF(-MID(TEXT(AJ24,n0),4,3),"миллион"&amp;VLOOKUP(MID(TEXT(AJ24,n0),6,1)*AND(MID(TEXT(AJ24,n0),5,1)-1),мил,2),"")&amp;INDEX(n_4,MID(TEXT(AJ24,n0),7,1)+1)&amp;INDEX(n1x,MID(TEXT(AJ24,n0),8,1)+1,MID(TEXT(AJ24,n0),9,1)+1)&amp;IF(-MID(TEXT(AJ24,n0),7,3),VLOOKUP(MID(TEXT(AJ24,n0),9,1)*AND(MID(TEXT(AJ24,n0),8,1)-1),тыс,2),"")&amp;INDEX(n_4,MID(TEXT(AJ24,n0),10,1)+1)&amp;INDEX(n0x,MID(TEXT(AJ24,n0),11,1)+1,MID(TEXT(AJ24,n0),12,1)+1)),"z"," ")&amp;IF(TRUNC(TEXT(AJ24,n0)),"","Ноль ")&amp;"рубл"&amp;VLOOKUP(MOD(MAX(MOD(MID(TEXT(AJ24,n0),11,2)-11,100),9),10),{0,"ь ";1,"я ";4,"ей "},2)&amp;RIGHT(TEXT(AJ24,n0),2)&amp;" копе"&amp;VLOOKUP(MOD(MAX(MOD(RIGHT(TEXT(AJ24,n0),2)-11,100),9),10),{0,"йка";1,"йки";4,"ек"},2)</f>
        <v>Восемнадцать рублей 31 копейка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</row>
    <row r="27" spans="1:39" ht="19.5" customHeight="1" x14ac:dyDescent="0.25">
      <c r="A27" s="21" t="s">
        <v>24</v>
      </c>
      <c r="B27" s="21"/>
      <c r="C27" s="21"/>
      <c r="D27" s="21"/>
      <c r="E27" s="21"/>
      <c r="F27" s="21"/>
      <c r="G27" s="21"/>
      <c r="H27" s="47" t="str">
        <f>SUBSTITUTE(PROPER(INDEX(n_4,MID(TEXT(AG24,n0),1,1)+1)&amp;INDEX(n0x,MID(TEXT(AG24,n0),2,1)+1,MID(TEXT(AG24,n0),3,1)+1)&amp;IF(-MID(TEXT(AG24,n0),1,3),"миллиард"&amp;VLOOKUP(MID(TEXT(AG24,n0),3,1)*AND(MID(TEXT(AG24,n0),2,1)-1),мил,2),"")&amp;INDEX(n_4,MID(TEXT(AG24,n0),4,1)+1)&amp;INDEX(n0x,MID(TEXT(AG24,n0),5,1)+1,MID(TEXT(AG24,n0),6,1)+1)&amp;IF(-MID(TEXT(AG24,n0),4,3),"миллион"&amp;VLOOKUP(MID(TEXT(AG24,n0),6,1)*AND(MID(TEXT(AG24,n0),5,1)-1),мил,2),"")&amp;INDEX(n_4,MID(TEXT(AG24,n0),7,1)+1)&amp;INDEX(n1x,MID(TEXT(AG24,n0),8,1)+1,MID(TEXT(AG24,n0),9,1)+1)&amp;IF(-MID(TEXT(AG24,n0),7,3),VLOOKUP(MID(TEXT(AG24,n0),9,1)*AND(MID(TEXT(AG24,n0),8,1)-1),тыс,2),"")&amp;INDEX(n_4,MID(TEXT(AG24,n0),10,1)+1)&amp;INDEX(n0x,MID(TEXT(AG24,n0),11,1)+1,MID(TEXT(AG24,n0),12,1)+1)),"z"," ")&amp;IF(TRUNC(TEXT(AG24,n0)),"","Ноль ")&amp;"рубл"&amp;VLOOKUP(MOD(MAX(MOD(MID(TEXT(AG24,n0),11,2)-11,100),9),10),{0,"ь ";1,"я ";4,"ей "},2)&amp;RIGHT(TEXT(AG24,n0),2)&amp;" копе"&amp;VLOOKUP(MOD(MAX(MOD(RIGHT(TEXT(AG24,n0),2)-11,100),9),10),{0,"йка";1,"йки";4,"ек"},2)</f>
        <v>Три рубля 05 копеек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</row>
    <row r="28" spans="1:39" ht="19.5" customHeight="1" x14ac:dyDescent="0.25">
      <c r="A28" s="81" t="s">
        <v>47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</row>
    <row r="29" spans="1:39" ht="15" customHeight="1" x14ac:dyDescent="0.25">
      <c r="A29" s="81" t="s">
        <v>48</v>
      </c>
      <c r="B29" s="81"/>
      <c r="C29" s="81"/>
      <c r="D29" s="81"/>
      <c r="E29" s="81"/>
      <c r="F29" s="81"/>
      <c r="G29" s="81"/>
      <c r="H29" s="81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28"/>
    </row>
    <row r="30" spans="1:39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2"/>
      <c r="U30" s="22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39" ht="5.2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2"/>
      <c r="U31" s="22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1:39" ht="11.25" customHeight="1" x14ac:dyDescent="0.25">
      <c r="A32" s="21"/>
      <c r="B32" s="21"/>
      <c r="C32" s="21"/>
      <c r="D32" s="21"/>
      <c r="E32" s="21"/>
      <c r="F32" s="24" t="s">
        <v>0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  <c r="T32" s="22"/>
      <c r="U32" s="21"/>
      <c r="V32" s="21"/>
      <c r="W32" s="21"/>
      <c r="X32" s="21"/>
      <c r="Y32" s="24" t="s">
        <v>1</v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9" ht="9" customHeight="1" x14ac:dyDescent="0.25">
      <c r="A33" s="31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22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1:39" s="35" customFormat="1" ht="27" customHeight="1" x14ac:dyDescent="0.25">
      <c r="A34" s="77" t="s">
        <v>44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31"/>
      <c r="T34" s="33"/>
      <c r="U34" s="3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34"/>
    </row>
    <row r="35" spans="1:39" x14ac:dyDescent="0.25">
      <c r="A35" s="41" t="s">
        <v>43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22"/>
      <c r="U35" s="13"/>
      <c r="V35" s="13"/>
      <c r="W35" s="13"/>
      <c r="X35" s="13"/>
      <c r="Y35" s="13"/>
      <c r="Z35" s="13"/>
      <c r="AA35" s="13" t="s">
        <v>17</v>
      </c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9" ht="15" customHeight="1" x14ac:dyDescent="0.25">
      <c r="A36" s="30"/>
      <c r="B36" s="32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22"/>
      <c r="U36" s="13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13" t="s">
        <v>15</v>
      </c>
      <c r="AJ36" s="13"/>
      <c r="AK36" s="13"/>
      <c r="AL36" s="13"/>
    </row>
    <row r="37" spans="1:39" x14ac:dyDescent="0.25">
      <c r="A37" s="42"/>
      <c r="B37" s="42"/>
      <c r="C37" s="42"/>
      <c r="D37" s="42"/>
      <c r="E37" s="42"/>
      <c r="F37" s="42"/>
      <c r="G37" s="42"/>
      <c r="H37" s="30"/>
      <c r="I37" s="30"/>
      <c r="J37" s="30"/>
      <c r="K37" s="43" t="s">
        <v>40</v>
      </c>
      <c r="L37" s="43"/>
      <c r="M37" s="43"/>
      <c r="N37" s="43"/>
      <c r="O37" s="43"/>
      <c r="P37" s="43"/>
      <c r="Q37" s="43"/>
      <c r="R37" s="43"/>
      <c r="S37" s="30"/>
      <c r="T37" s="22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9" ht="15" customHeight="1" x14ac:dyDescent="0.25">
      <c r="A38" s="21"/>
      <c r="B38" s="21"/>
      <c r="C38" s="21"/>
      <c r="D38" s="21"/>
      <c r="E38" s="21" t="s">
        <v>16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2"/>
      <c r="T38" s="22"/>
      <c r="U38" s="13"/>
      <c r="V38" s="13"/>
      <c r="W38" s="13"/>
      <c r="X38" s="13"/>
      <c r="Y38" s="13"/>
      <c r="Z38" s="13" t="s">
        <v>16</v>
      </c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1:39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 spans="1:39" x14ac:dyDescent="0.25">
      <c r="A40" s="1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2"/>
      <c r="T40" s="22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9" x14ac:dyDescent="0.25">
      <c r="A41" s="1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2"/>
      <c r="T41" s="22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9" x14ac:dyDescent="0.25">
      <c r="A42" s="73" t="s">
        <v>36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21"/>
      <c r="S42" s="22"/>
      <c r="T42" s="22"/>
      <c r="U42" s="21"/>
      <c r="V42" s="92" t="s">
        <v>29</v>
      </c>
      <c r="W42" s="92"/>
      <c r="X42" s="92"/>
      <c r="Y42" s="92"/>
      <c r="Z42" s="92"/>
      <c r="AA42" s="92"/>
      <c r="AB42" s="92"/>
      <c r="AC42" s="92"/>
      <c r="AD42" s="92"/>
      <c r="AE42" s="92"/>
      <c r="AF42" s="51" t="str">
        <f>IF(S16&lt;&gt;"",S16," ")</f>
        <v xml:space="preserve"> </v>
      </c>
      <c r="AG42" s="51"/>
      <c r="AH42" s="51"/>
      <c r="AI42" s="51"/>
      <c r="AJ42" s="51"/>
      <c r="AK42" s="51"/>
      <c r="AL42" s="51"/>
    </row>
    <row r="43" spans="1:39" ht="17.25" customHeight="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21"/>
      <c r="S43" s="22"/>
      <c r="T43" s="22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4" t="s">
        <v>6</v>
      </c>
      <c r="AF43" s="91"/>
      <c r="AG43" s="91"/>
      <c r="AH43" s="91"/>
      <c r="AI43" s="91"/>
      <c r="AJ43" s="91"/>
      <c r="AK43" s="91"/>
      <c r="AL43" s="87" t="s">
        <v>5</v>
      </c>
    </row>
    <row r="44" spans="1:39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21"/>
      <c r="S44" s="22"/>
      <c r="T44" s="22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9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21"/>
      <c r="S45" s="22"/>
      <c r="T45" s="22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1:39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21"/>
      <c r="S46" s="22"/>
      <c r="T46" s="22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1:39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21"/>
      <c r="S47" s="22"/>
      <c r="T47" s="22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</row>
    <row r="48" spans="1:39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21"/>
      <c r="S48" s="22"/>
      <c r="T48" s="22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</row>
    <row r="49" spans="1:38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21"/>
      <c r="S49" s="22"/>
      <c r="T49" s="22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</row>
    <row r="51" spans="1:38" ht="33" customHeight="1" x14ac:dyDescent="0.25">
      <c r="A51" s="37" t="s">
        <v>1</v>
      </c>
      <c r="B51" s="21"/>
      <c r="C51" s="21"/>
      <c r="D51" s="21"/>
      <c r="E51" s="21"/>
      <c r="F51" s="21"/>
      <c r="G51" s="21"/>
      <c r="H51" s="21"/>
      <c r="I51" s="75">
        <f>V2</f>
        <v>0</v>
      </c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</row>
    <row r="52" spans="1:38" ht="33" customHeight="1" x14ac:dyDescent="0.25">
      <c r="A52" s="37" t="s">
        <v>23</v>
      </c>
      <c r="B52" s="21"/>
      <c r="C52" s="21"/>
      <c r="D52" s="21"/>
      <c r="E52" s="21"/>
      <c r="F52" s="21"/>
      <c r="G52" s="21"/>
      <c r="H52" s="21"/>
      <c r="I52" s="80">
        <f>V5</f>
        <v>0</v>
      </c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</row>
    <row r="53" spans="1:38" ht="54.75" customHeight="1" x14ac:dyDescent="0.25">
      <c r="A53" s="24"/>
      <c r="B53" s="21"/>
      <c r="C53" s="21"/>
      <c r="D53" s="21"/>
      <c r="E53" s="21"/>
      <c r="F53" s="21"/>
      <c r="G53" s="21"/>
      <c r="H53" s="21"/>
      <c r="I53" s="75">
        <f>V8</f>
        <v>0</v>
      </c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</row>
    <row r="54" spans="1:38" x14ac:dyDescent="0.25">
      <c r="A54" s="21"/>
      <c r="B54" s="21"/>
      <c r="C54" s="21"/>
      <c r="D54" s="21"/>
      <c r="E54" s="21"/>
      <c r="F54" s="21"/>
      <c r="G54" s="21"/>
      <c r="H54" s="21"/>
      <c r="I54" s="76" t="s">
        <v>35</v>
      </c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</row>
    <row r="55" spans="1:38" ht="15.75" customHeight="1" x14ac:dyDescent="0.25">
      <c r="A55" s="21" t="s">
        <v>34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90" t="str">
        <f>IF(W19&lt;&gt;"",W19," ")</f>
        <v xml:space="preserve"> </v>
      </c>
      <c r="V55" s="90"/>
      <c r="W55" s="90"/>
      <c r="X55" s="90"/>
      <c r="Y55" s="90"/>
      <c r="Z55" s="88" t="s">
        <v>5</v>
      </c>
      <c r="AA55" s="21" t="s">
        <v>26</v>
      </c>
      <c r="AB55" s="89" t="str">
        <f>IF(N19&lt;&gt;"",N19," ")</f>
        <v xml:space="preserve"> </v>
      </c>
      <c r="AC55" s="89"/>
      <c r="AD55" s="89"/>
      <c r="AE55" s="89"/>
      <c r="AF55" s="89"/>
      <c r="AG55" s="89"/>
      <c r="AH55" s="20"/>
      <c r="AI55" s="20"/>
      <c r="AJ55" s="20"/>
      <c r="AK55" s="20"/>
      <c r="AL55" s="25"/>
    </row>
    <row r="56" spans="1:38" ht="15.75" thickBo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1:38" ht="43.5" customHeight="1" x14ac:dyDescent="0.25">
      <c r="A57" s="61" t="s">
        <v>37</v>
      </c>
      <c r="B57" s="60"/>
      <c r="C57" s="60"/>
      <c r="D57" s="62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0" t="s">
        <v>8</v>
      </c>
      <c r="Z57" s="60"/>
      <c r="AA57" s="60" t="s">
        <v>9</v>
      </c>
      <c r="AB57" s="60"/>
      <c r="AC57" s="60"/>
      <c r="AD57" s="60" t="s">
        <v>12</v>
      </c>
      <c r="AE57" s="60"/>
      <c r="AF57" s="60"/>
      <c r="AG57" s="60" t="s">
        <v>10</v>
      </c>
      <c r="AH57" s="60"/>
      <c r="AI57" s="60"/>
      <c r="AJ57" s="60" t="s">
        <v>11</v>
      </c>
      <c r="AK57" s="60"/>
      <c r="AL57" s="66"/>
    </row>
    <row r="58" spans="1:38" ht="51" customHeight="1" thickBot="1" x14ac:dyDescent="0.3">
      <c r="A58" s="69" t="s">
        <v>38</v>
      </c>
      <c r="B58" s="70"/>
      <c r="C58" s="70"/>
      <c r="D58" s="63" t="s">
        <v>39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71">
        <f>Y23</f>
        <v>1</v>
      </c>
      <c r="Z58" s="71"/>
      <c r="AA58" s="72">
        <v>15.26</v>
      </c>
      <c r="AB58" s="72"/>
      <c r="AC58" s="72"/>
      <c r="AD58" s="72">
        <f>Y58*AA58</f>
        <v>15.26</v>
      </c>
      <c r="AE58" s="72"/>
      <c r="AF58" s="72"/>
      <c r="AG58" s="48">
        <f>ROUND(AD58*0.2,2)</f>
        <v>3.05</v>
      </c>
      <c r="AH58" s="48"/>
      <c r="AI58" s="48"/>
      <c r="AJ58" s="48">
        <f>AD58+AG58</f>
        <v>18.309999999999999</v>
      </c>
      <c r="AK58" s="48"/>
      <c r="AL58" s="65"/>
    </row>
    <row r="59" spans="1:38" ht="26.25" customHeight="1" thickBot="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1"/>
      <c r="U59" s="21"/>
      <c r="V59" s="24"/>
      <c r="W59" s="21"/>
      <c r="X59" s="27" t="s">
        <v>13</v>
      </c>
      <c r="Y59" s="21"/>
      <c r="Z59" s="21"/>
      <c r="AA59" s="36"/>
      <c r="AB59" s="36"/>
      <c r="AC59" s="36"/>
      <c r="AD59" s="49">
        <f>AD58</f>
        <v>15.26</v>
      </c>
      <c r="AE59" s="49"/>
      <c r="AF59" s="49"/>
      <c r="AG59" s="50">
        <f>AG58</f>
        <v>3.05</v>
      </c>
      <c r="AH59" s="50"/>
      <c r="AI59" s="50"/>
      <c r="AJ59" s="50">
        <f>AJ58</f>
        <v>18.309999999999999</v>
      </c>
      <c r="AK59" s="50"/>
      <c r="AL59" s="50"/>
    </row>
    <row r="60" spans="1:38" ht="7.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</row>
    <row r="61" spans="1:38" x14ac:dyDescent="0.25">
      <c r="A61" s="46" t="s">
        <v>14</v>
      </c>
      <c r="B61" s="46"/>
      <c r="C61" s="46"/>
      <c r="D61" s="46"/>
      <c r="E61" s="46"/>
      <c r="F61" s="46"/>
      <c r="G61" s="46"/>
      <c r="H61" s="51" t="str">
        <f>SUBSTITUTE(PROPER(INDEX(n_4,MID(TEXT(AJ59,n0),1,1)+1)&amp;INDEX(n0x,MID(TEXT(AJ59,n0),2,1)+1,MID(TEXT(AJ59,n0),3,1)+1)&amp;IF(-MID(TEXT(AJ59,n0),1,3),"миллиард"&amp;VLOOKUP(MID(TEXT(AJ59,n0),3,1)*AND(MID(TEXT(AJ59,n0),2,1)-1),мил,2),"")&amp;INDEX(n_4,MID(TEXT(AJ59,n0),4,1)+1)&amp;INDEX(n0x,MID(TEXT(AJ59,n0),5,1)+1,MID(TEXT(AJ59,n0),6,1)+1)&amp;IF(-MID(TEXT(AJ59,n0),4,3),"миллион"&amp;VLOOKUP(MID(TEXT(AJ59,n0),6,1)*AND(MID(TEXT(AJ59,n0),5,1)-1),мил,2),"")&amp;INDEX(n_4,MID(TEXT(AJ59,n0),7,1)+1)&amp;INDEX(n1x,MID(TEXT(AJ59,n0),8,1)+1,MID(TEXT(AJ59,n0),9,1)+1)&amp;IF(-MID(TEXT(AJ59,n0),7,3),VLOOKUP(MID(TEXT(AJ59,n0),9,1)*AND(MID(TEXT(AJ59,n0),8,1)-1),тыс,2),"")&amp;INDEX(n_4,MID(TEXT(AJ59,n0),10,1)+1)&amp;INDEX(n0x,MID(TEXT(AJ59,n0),11,1)+1,MID(TEXT(AJ59,n0),12,1)+1)),"z"," ")&amp;IF(TRUNC(TEXT(AJ59,n0)),"","Ноль ")&amp;"рубл"&amp;VLOOKUP(MOD(MAX(MOD(MID(TEXT(AJ59,n0),11,2)-11,100),9),10),{0,"ь ";1,"я ";4,"ей "},2)&amp;RIGHT(TEXT(AJ59,n0),2)&amp;" копе"&amp;VLOOKUP(MOD(MAX(MOD(RIGHT(TEXT(AJ59,n0),2)-11,100),9),10),{0,"йка";1,"йки";4,"ек"},2)</f>
        <v>Восемнадцать рублей 31 копейка</v>
      </c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</row>
    <row r="62" spans="1:38" ht="22.5" customHeight="1" x14ac:dyDescent="0.25">
      <c r="A62" s="46" t="s">
        <v>24</v>
      </c>
      <c r="B62" s="46"/>
      <c r="C62" s="46"/>
      <c r="D62" s="46"/>
      <c r="E62" s="46"/>
      <c r="F62" s="46"/>
      <c r="G62" s="46"/>
      <c r="H62" s="47" t="str">
        <f>SUBSTITUTE(PROPER(INDEX(n_4,MID(TEXT(AG59,n0),1,1)+1)&amp;INDEX(n0x,MID(TEXT(AG59,n0),2,1)+1,MID(TEXT(AG59,n0),3,1)+1)&amp;IF(-MID(TEXT(AG59,n0),1,3),"миллиард"&amp;VLOOKUP(MID(TEXT(AG59,n0),3,1)*AND(MID(TEXT(AG59,n0),2,1)-1),мил,2),"")&amp;INDEX(n_4,MID(TEXT(AG59,n0),4,1)+1)&amp;INDEX(n0x,MID(TEXT(AG59,n0),5,1)+1,MID(TEXT(AG59,n0),6,1)+1)&amp;IF(-MID(TEXT(AG59,n0),4,3),"миллион"&amp;VLOOKUP(MID(TEXT(AG59,n0),6,1)*AND(MID(TEXT(AG59,n0),5,1)-1),мил,2),"")&amp;INDEX(n_4,MID(TEXT(AG59,n0),7,1)+1)&amp;INDEX(n1x,MID(TEXT(AG59,n0),8,1)+1,MID(TEXT(AG59,n0),9,1)+1)&amp;IF(-MID(TEXT(AG59,n0),7,3),VLOOKUP(MID(TEXT(AG59,n0),9,1)*AND(MID(TEXT(AG59,n0),8,1)-1),тыс,2),"")&amp;INDEX(n_4,MID(TEXT(AG59,n0),10,1)+1)&amp;INDEX(n0x,MID(TEXT(AG59,n0),11,1)+1,MID(TEXT(AG59,n0),12,1)+1)),"z"," ")&amp;IF(TRUNC(TEXT(AG59,n0)),"","Ноль ")&amp;"рубл"&amp;VLOOKUP(MOD(MAX(MOD(MID(TEXT(AG59,n0),11,2)-11,100),9),10),{0,"ь ";1,"я ";4,"ей "},2)&amp;RIGHT(TEXT(AG59,n0),2)&amp;" копе"&amp;VLOOKUP(MOD(MAX(MOD(RIGHT(TEXT(AG59,n0),2)-11,100),9),10),{0,"йка";1,"йки";4,"ек"},2)</f>
        <v>Три рубля 05 копеек</v>
      </c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</row>
    <row r="63" spans="1:38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</row>
    <row r="64" spans="1:38" x14ac:dyDescent="0.25">
      <c r="A64" s="82" t="s">
        <v>28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</row>
    <row r="65" spans="1:38" x14ac:dyDescent="0.25">
      <c r="A65" s="82" t="s">
        <v>27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</row>
    <row r="66" spans="1:38" x14ac:dyDescent="0.25">
      <c r="A66" s="81" t="s">
        <v>46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</row>
    <row r="67" spans="1:38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</row>
    <row r="68" spans="1:38" x14ac:dyDescent="0.25">
      <c r="A68" s="30" t="s">
        <v>41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22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</row>
    <row r="69" spans="1:38" x14ac:dyDescent="0.25">
      <c r="A69" s="30" t="s">
        <v>42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22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8" x14ac:dyDescent="0.25">
      <c r="A70" s="38" t="s">
        <v>43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22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40" t="s">
        <v>40</v>
      </c>
      <c r="AG70" s="40"/>
      <c r="AH70" s="40"/>
      <c r="AI70" s="40"/>
      <c r="AJ70" s="40"/>
      <c r="AK70" s="40"/>
      <c r="AL70" s="40"/>
    </row>
    <row r="71" spans="1:38" x14ac:dyDescent="0.25">
      <c r="A71" s="21" t="s">
        <v>16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20"/>
      <c r="T71" s="20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</row>
    <row r="72" spans="1:38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20"/>
      <c r="T72" s="20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</row>
    <row r="73" spans="1:38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20"/>
      <c r="T73" s="20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</row>
    <row r="74" spans="1:38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20"/>
      <c r="T74" s="20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</row>
    <row r="75" spans="1:38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5"/>
      <c r="T75" s="15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/>
      <c r="T76" s="15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  <c r="T77" s="1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5"/>
      <c r="T78" s="15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79" spans="1:38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5"/>
      <c r="T79" s="15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</row>
    <row r="80" spans="1:38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5"/>
      <c r="T80" s="15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</row>
    <row r="81" spans="1:38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5"/>
      <c r="T81" s="15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</row>
    <row r="82" spans="1:38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5"/>
      <c r="T82" s="15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</row>
    <row r="83" spans="1:38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5"/>
      <c r="T83" s="15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</row>
    <row r="84" spans="1:38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5"/>
      <c r="T84" s="15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</row>
    <row r="85" spans="1:38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5"/>
      <c r="T85" s="15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</row>
  </sheetData>
  <sheetProtection password="CE2C" sheet="1" objects="1" scenarios="1" formatCells="0" formatRows="0" selectLockedCells="1"/>
  <mergeCells count="82">
    <mergeCell ref="I52:AL52"/>
    <mergeCell ref="A66:AL66"/>
    <mergeCell ref="A65:AL65"/>
    <mergeCell ref="A64:AL64"/>
    <mergeCell ref="A29:H29"/>
    <mergeCell ref="I29:AL29"/>
    <mergeCell ref="I51:AL51"/>
    <mergeCell ref="AF42:AL42"/>
    <mergeCell ref="AF43:AK43"/>
    <mergeCell ref="U55:Y55"/>
    <mergeCell ref="AJ24:AL24"/>
    <mergeCell ref="A34:R34"/>
    <mergeCell ref="V34:AL34"/>
    <mergeCell ref="AJ23:AL23"/>
    <mergeCell ref="A20:AL20"/>
    <mergeCell ref="A28:AL28"/>
    <mergeCell ref="Y22:Z22"/>
    <mergeCell ref="AD22:AF22"/>
    <mergeCell ref="H27:AL27"/>
    <mergeCell ref="H26:AL26"/>
    <mergeCell ref="Y23:Z23"/>
    <mergeCell ref="I53:AL53"/>
    <mergeCell ref="I54:AL54"/>
    <mergeCell ref="D57:X57"/>
    <mergeCell ref="Y57:Z57"/>
    <mergeCell ref="AA57:AC57"/>
    <mergeCell ref="AD57:AF57"/>
    <mergeCell ref="AG57:AI57"/>
    <mergeCell ref="AB55:AG55"/>
    <mergeCell ref="AJ58:AL58"/>
    <mergeCell ref="AJ59:AL59"/>
    <mergeCell ref="AJ57:AL57"/>
    <mergeCell ref="A57:C57"/>
    <mergeCell ref="V4:AD4"/>
    <mergeCell ref="O16:R16"/>
    <mergeCell ref="A58:C58"/>
    <mergeCell ref="D58:X58"/>
    <mergeCell ref="Y58:Z58"/>
    <mergeCell ref="AA58:AC58"/>
    <mergeCell ref="AD58:AF58"/>
    <mergeCell ref="A42:Q49"/>
    <mergeCell ref="AD24:AF24"/>
    <mergeCell ref="A23:C23"/>
    <mergeCell ref="AA22:AC22"/>
    <mergeCell ref="AJ22:AL22"/>
    <mergeCell ref="AG22:AI22"/>
    <mergeCell ref="A22:C22"/>
    <mergeCell ref="D22:X22"/>
    <mergeCell ref="A26:G26"/>
    <mergeCell ref="D23:X23"/>
    <mergeCell ref="AG24:AI24"/>
    <mergeCell ref="AA23:AC23"/>
    <mergeCell ref="AD23:AF23"/>
    <mergeCell ref="AG23:AI23"/>
    <mergeCell ref="V1:AL1"/>
    <mergeCell ref="W19:AC19"/>
    <mergeCell ref="A1:Q13"/>
    <mergeCell ref="V2:AL3"/>
    <mergeCell ref="V5:AL6"/>
    <mergeCell ref="V7:AL7"/>
    <mergeCell ref="V8:AL14"/>
    <mergeCell ref="S16:Y16"/>
    <mergeCell ref="B18:C18"/>
    <mergeCell ref="E18:J18"/>
    <mergeCell ref="M17:AA17"/>
    <mergeCell ref="N19:T19"/>
    <mergeCell ref="A70:S70"/>
    <mergeCell ref="U70:AE70"/>
    <mergeCell ref="AF70:AL70"/>
    <mergeCell ref="A35:S35"/>
    <mergeCell ref="A37:G37"/>
    <mergeCell ref="K37:R37"/>
    <mergeCell ref="V42:AE42"/>
    <mergeCell ref="A39:AM39"/>
    <mergeCell ref="V36:AH36"/>
    <mergeCell ref="A62:G62"/>
    <mergeCell ref="H62:AL62"/>
    <mergeCell ref="AG58:AI58"/>
    <mergeCell ref="AD59:AF59"/>
    <mergeCell ref="AG59:AI59"/>
    <mergeCell ref="A61:G61"/>
    <mergeCell ref="H61:AL61"/>
  </mergeCells>
  <printOptions horizontalCentered="1"/>
  <pageMargins left="0.70866141732283472" right="0.43307086614173229" top="0.55118110236220474" bottom="0.55118110236220474" header="0" footer="0"/>
  <pageSetup paperSize="9" scale="95" fitToHeight="0" orientation="portrait" blackAndWhite="1" r:id="rId1"/>
  <headerFooter differentFirst="1"/>
  <rowBreaks count="1" manualBreakCount="1">
    <brk id="3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G5" sqref="G5"/>
    </sheetView>
  </sheetViews>
  <sheetFormatPr defaultRowHeight="12.75" x14ac:dyDescent="0.2"/>
  <cols>
    <col min="1" max="1" width="3.85546875" style="3" customWidth="1"/>
    <col min="2" max="2" width="20.85546875" style="3" customWidth="1"/>
    <col min="3" max="3" width="120.7109375" style="3" customWidth="1"/>
    <col min="4" max="16384" width="9.140625" style="3"/>
  </cols>
  <sheetData>
    <row r="1" spans="2:17" s="1" customFormat="1" ht="18" x14ac:dyDescent="0.25">
      <c r="B1" s="1" t="s">
        <v>18</v>
      </c>
    </row>
    <row r="2" spans="2:17" x14ac:dyDescent="0.2">
      <c r="B2" s="2" t="s">
        <v>19</v>
      </c>
    </row>
    <row r="3" spans="2:17" x14ac:dyDescent="0.2">
      <c r="C3" s="2"/>
    </row>
    <row r="4" spans="2:17" s="6" customFormat="1" x14ac:dyDescent="0.2">
      <c r="B4" s="4" t="s">
        <v>20</v>
      </c>
      <c r="C4" s="5" t="s">
        <v>21</v>
      </c>
      <c r="G4" s="3"/>
      <c r="H4" s="3"/>
      <c r="I4" s="3"/>
      <c r="K4" s="3"/>
      <c r="L4" s="3"/>
      <c r="M4" s="3"/>
      <c r="N4" s="3"/>
    </row>
    <row r="5" spans="2:17" x14ac:dyDescent="0.2">
      <c r="B5" s="7">
        <v>0.74</v>
      </c>
      <c r="C5" s="8" t="str">
        <f>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")&amp;"рубл"&amp;VLOOKUP(MOD(MAX(MOD(MID(TEXT(B5,n0),11,2)-11,100),9),10),{0,"ь ";1,"я ";4,"ей "},2)&amp;RIGHT(TEXT(B5,n0),2)&amp;" копе"&amp;VLOOKUP(MOD(MAX(MOD(RIGHT(TEXT(B5,n0),2)-11,100),9),10),{0,"йка";1,"йки";4,"ек"},2)</f>
        <v>Ноль рублей 74 копейки</v>
      </c>
    </row>
    <row r="6" spans="2:17" x14ac:dyDescent="0.2">
      <c r="B6" s="7">
        <v>1</v>
      </c>
      <c r="C6" s="8" t="str">
        <f>SUBSTITUTE(PROPER(INDEX(n_4,MID(TEXT(B6,n0),1,1)+1)&amp;INDEX(n0x,MID(TEXT(B6,n0),2,1)+1,MID(TEXT(B6,n0),3,1)+1)&amp;IF(-MID(TEXT(B6,n0),1,3),"миллиард"&amp;VLOOKUP(MID(TEXT(B6,n0),3,1)*AND(MID(TEXT(B6,n0),2,1)-1),мил,2),"")&amp;INDEX(n_4,MID(TEXT(B6,n0),4,1)+1)&amp;INDEX(n0x,MID(TEXT(B6,n0),5,1)+1,MID(TEXT(B6,n0),6,1)+1)&amp;IF(-MID(TEXT(B6,n0),4,3),"миллион"&amp;VLOOKUP(MID(TEXT(B6,n0),6,1)*AND(MID(TEXT(B6,n0),5,1)-1),мил,2),"")&amp;INDEX(n_4,MID(TEXT(B6,n0),7,1)+1)&amp;INDEX(n1x,MID(TEXT(B6,n0),8,1)+1,MID(TEXT(B6,n0),9,1)+1)&amp;IF(-MID(TEXT(B6,n0),7,3),VLOOKUP(MID(TEXT(B6,n0),9,1)*AND(MID(TEXT(B6,n0),8,1)-1),тыс,2),"")&amp;INDEX(n_4,MID(TEXT(B6,n0),10,1)+1)&amp;INDEX(n0x,MID(TEXT(B6,n0),11,1)+1,MID(TEXT(B6,n0),12,1)+1)),"z"," ")&amp;IF(TRUNC(TEXT(B6,n0)),"","Ноль ")&amp;"рубл"&amp;VLOOKUP(MOD(MAX(MOD(MID(TEXT(B6,n0),11,2)-11,100),9),10),{0,"ь ";1,"я ";4,"ей "},2)&amp;RIGHT(TEXT(B6,n0),2)&amp;" копе"&amp;VLOOKUP(MOD(MAX(MOD(RIGHT(TEXT(B6,n0),2)-11,100),9),10),{0,"йка";1,"йки";4,"ек"},2)</f>
        <v>Один рубль 00 копеек</v>
      </c>
    </row>
    <row r="7" spans="2:17" x14ac:dyDescent="0.2">
      <c r="B7" s="7">
        <v>2.61</v>
      </c>
      <c r="C7" s="8" t="str">
        <f>SUBSTITUTE(PROPER(INDEX(n_4,MID(TEXT(B7,n0),1,1)+1)&amp;INDEX(n0x,MID(TEXT(B7,n0),2,1)+1,MID(TEXT(B7,n0),3,1)+1)&amp;IF(-MID(TEXT(B7,n0),1,3),"миллиард"&amp;VLOOKUP(MID(TEXT(B7,n0),3,1)*AND(MID(TEXT(B7,n0),2,1)-1),мил,2),"")&amp;INDEX(n_4,MID(TEXT(B7,n0),4,1)+1)&amp;INDEX(n0x,MID(TEXT(B7,n0),5,1)+1,MID(TEXT(B7,n0),6,1)+1)&amp;IF(-MID(TEXT(B7,n0),4,3),"миллион"&amp;VLOOKUP(MID(TEXT(B7,n0),6,1)*AND(MID(TEXT(B7,n0),5,1)-1),мил,2),"")&amp;INDEX(n_4,MID(TEXT(B7,n0),7,1)+1)&amp;INDEX(n1x,MID(TEXT(B7,n0),8,1)+1,MID(TEXT(B7,n0),9,1)+1)&amp;IF(-MID(TEXT(B7,n0),7,3),VLOOKUP(MID(TEXT(B7,n0),9,1)*AND(MID(TEXT(B7,n0),8,1)-1),тыс,2),"")&amp;INDEX(n_4,MID(TEXT(B7,n0),10,1)+1)&amp;INDEX(n0x,MID(TEXT(B7,n0),11,1)+1,MID(TEXT(B7,n0),12,1)+1)),"z"," ")&amp;IF(TRUNC(TEXT(B7,n0)),"","Ноль ")&amp;"рубл"&amp;VLOOKUP(MOD(MAX(MOD(MID(TEXT(B7,n0),11,2)-11,100),9),10),{0,"ь ";1,"я ";4,"ей "},2)&amp;RIGHT(TEXT(B7,n0),2)&amp;" копе"&amp;VLOOKUP(MOD(MAX(MOD(RIGHT(TEXT(B7,n0),2)-11,100),9),10),{0,"йка";1,"йки";4,"ек"},2)</f>
        <v>Два рубля 61 копейка</v>
      </c>
    </row>
    <row r="8" spans="2:17" x14ac:dyDescent="0.2">
      <c r="B8" s="7">
        <v>17.22</v>
      </c>
      <c r="C8" s="8" t="str">
        <f>SUBSTITUTE(PROPER(INDEX(n_4,MID(TEXT(B8,n0),1,1)+1)&amp;INDEX(n0x,MID(TEXT(B8,n0),2,1)+1,MID(TEXT(B8,n0),3,1)+1)&amp;IF(-MID(TEXT(B8,n0),1,3),"миллиард"&amp;VLOOKUP(MID(TEXT(B8,n0),3,1)*AND(MID(TEXT(B8,n0),2,1)-1),мил,2),"")&amp;INDEX(n_4,MID(TEXT(B8,n0),4,1)+1)&amp;INDEX(n0x,MID(TEXT(B8,n0),5,1)+1,MID(TEXT(B8,n0),6,1)+1)&amp;IF(-MID(TEXT(B8,n0),4,3),"миллион"&amp;VLOOKUP(MID(TEXT(B8,n0),6,1)*AND(MID(TEXT(B8,n0),5,1)-1),мил,2),"")&amp;INDEX(n_4,MID(TEXT(B8,n0),7,1)+1)&amp;INDEX(n1x,MID(TEXT(B8,n0),8,1)+1,MID(TEXT(B8,n0),9,1)+1)&amp;IF(-MID(TEXT(B8,n0),7,3),VLOOKUP(MID(TEXT(B8,n0),9,1)*AND(MID(TEXT(B8,n0),8,1)-1),тыс,2),"")&amp;INDEX(n_4,MID(TEXT(B8,n0),10,1)+1)&amp;INDEX(n0x,MID(TEXT(B8,n0),11,1)+1,MID(TEXT(B8,n0),12,1)+1)),"z"," ")&amp;IF(TRUNC(TEXT(B8,n0)),"","Ноль ")&amp;"рубл"&amp;VLOOKUP(MOD(MAX(MOD(MID(TEXT(B8,n0),11,2)-11,100),9),10),{0,"ь ";1,"я ";4,"ей "},2)&amp;RIGHT(TEXT(B8,n0),2)&amp;" копе"&amp;VLOOKUP(MOD(MAX(MOD(RIGHT(TEXT(B8,n0),2)-11,100),9),10),{0,"йка";1,"йки";4,"ек"},2)</f>
        <v>Семнадцать рублей 22 копейки</v>
      </c>
    </row>
    <row r="9" spans="2:17" x14ac:dyDescent="0.2">
      <c r="B9" s="7">
        <v>21</v>
      </c>
      <c r="C9" s="8" t="str">
        <f>SUBSTITUTE(PROPER(INDEX(n_4,MID(TEXT(B9,n0),1,1)+1)&amp;INDEX(n0x,MID(TEXT(B9,n0),2,1)+1,MID(TEXT(B9,n0),3,1)+1)&amp;IF(-MID(TEXT(B9,n0),1,3),"миллиард"&amp;VLOOKUP(MID(TEXT(B9,n0),3,1)*AND(MID(TEXT(B9,n0),2,1)-1),мил,2),"")&amp;INDEX(n_4,MID(TEXT(B9,n0),4,1)+1)&amp;INDEX(n0x,MID(TEXT(B9,n0),5,1)+1,MID(TEXT(B9,n0),6,1)+1)&amp;IF(-MID(TEXT(B9,n0),4,3),"миллион"&amp;VLOOKUP(MID(TEXT(B9,n0),6,1)*AND(MID(TEXT(B9,n0),5,1)-1),мил,2),"")&amp;INDEX(n_4,MID(TEXT(B9,n0),7,1)+1)&amp;INDEX(n1x,MID(TEXT(B9,n0),8,1)+1,MID(TEXT(B9,n0),9,1)+1)&amp;IF(-MID(TEXT(B9,n0),7,3),VLOOKUP(MID(TEXT(B9,n0),9,1)*AND(MID(TEXT(B9,n0),8,1)-1),тыс,2),"")&amp;INDEX(n_4,MID(TEXT(B9,n0),10,1)+1)&amp;INDEX(n0x,MID(TEXT(B9,n0),11,1)+1,MID(TEXT(B9,n0),12,1)+1)),"z"," ")&amp;IF(TRUNC(TEXT(B9,n0)),"","Ноль ")&amp;"рубл"&amp;VLOOKUP(MOD(MAX(MOD(MID(TEXT(B9,n0),11,2)-11,100),9),10),{0,"ь ";1,"я ";4,"ей "},2)&amp;RIGHT(TEXT(B9,n0),2)&amp;" копе"&amp;VLOOKUP(MOD(MAX(MOD(RIGHT(TEXT(B9,n0),2)-11,100),9),10),{0,"йка";1,"йки";4,"ек"},2)</f>
        <v>Двадцать один рубль 00 копеек</v>
      </c>
    </row>
    <row r="10" spans="2:17" x14ac:dyDescent="0.2">
      <c r="B10" s="7">
        <v>183.7</v>
      </c>
      <c r="C10" s="8" t="str">
        <f>SUBSTITUTE(PROPER(INDEX(n_4,MID(TEXT(B10,n0),1,1)+1)&amp;INDEX(n0x,MID(TEXT(B10,n0),2,1)+1,MID(TEXT(B10,n0),3,1)+1)&amp;IF(-MID(TEXT(B10,n0),1,3),"миллиард"&amp;VLOOKUP(MID(TEXT(B10,n0),3,1)*AND(MID(TEXT(B10,n0),2,1)-1),мил,2),"")&amp;INDEX(n_4,MID(TEXT(B10,n0),4,1)+1)&amp;INDEX(n0x,MID(TEXT(B10,n0),5,1)+1,MID(TEXT(B10,n0),6,1)+1)&amp;IF(-MID(TEXT(B10,n0),4,3),"миллион"&amp;VLOOKUP(MID(TEXT(B10,n0),6,1)*AND(MID(TEXT(B10,n0),5,1)-1),мил,2),"")&amp;INDEX(n_4,MID(TEXT(B10,n0),7,1)+1)&amp;INDEX(n1x,MID(TEXT(B10,n0),8,1)+1,MID(TEXT(B10,n0),9,1)+1)&amp;IF(-MID(TEXT(B10,n0),7,3),VLOOKUP(MID(TEXT(B10,n0),9,1)*AND(MID(TEXT(B10,n0),8,1)-1),тыс,2),"")&amp;INDEX(n_4,MID(TEXT(B10,n0),10,1)+1)&amp;INDEX(n0x,MID(TEXT(B10,n0),11,1)+1,MID(TEXT(B10,n0),12,1)+1)),"z"," ")&amp;IF(TRUNC(TEXT(B10,n0)),"","Ноль ")&amp;"рубл"&amp;VLOOKUP(MOD(MAX(MOD(MID(TEXT(B10,n0),11,2)-11,100),9),10),{0,"ь ";1,"я ";4,"ей "},2)&amp;RIGHT(TEXT(B10,n0),2)&amp;" копе"&amp;VLOOKUP(MOD(MAX(MOD(RIGHT(TEXT(B10,n0),2)-11,100),9),10),{0,"йка";1,"йки";4,"ек"},2)</f>
        <v>Сто восемьдесят три рубля 70 копеек</v>
      </c>
    </row>
    <row r="11" spans="2:17" x14ac:dyDescent="0.2">
      <c r="B11" s="7">
        <v>1056.1300000000001</v>
      </c>
      <c r="C11" s="8" t="str">
        <f>SUBSTITUTE(PROPER(INDEX(n_4,MID(TEXT(B11,n0),1,1)+1)&amp;INDEX(n0x,MID(TEXT(B11,n0),2,1)+1,MID(TEXT(B11,n0),3,1)+1)&amp;IF(-MID(TEXT(B11,n0),1,3),"миллиард"&amp;VLOOKUP(MID(TEXT(B11,n0),3,1)*AND(MID(TEXT(B11,n0),2,1)-1),мил,2),"")&amp;INDEX(n_4,MID(TEXT(B11,n0),4,1)+1)&amp;INDEX(n0x,MID(TEXT(B11,n0),5,1)+1,MID(TEXT(B11,n0),6,1)+1)&amp;IF(-MID(TEXT(B11,n0),4,3),"миллион"&amp;VLOOKUP(MID(TEXT(B11,n0),6,1)*AND(MID(TEXT(B11,n0),5,1)-1),мил,2),"")&amp;INDEX(n_4,MID(TEXT(B11,n0),7,1)+1)&amp;INDEX(n1x,MID(TEXT(B11,n0),8,1)+1,MID(TEXT(B11,n0),9,1)+1)&amp;IF(-MID(TEXT(B11,n0),7,3),VLOOKUP(MID(TEXT(B11,n0),9,1)*AND(MID(TEXT(B11,n0),8,1)-1),тыс,2),"")&amp;INDEX(n_4,MID(TEXT(B11,n0),10,1)+1)&amp;INDEX(n0x,MID(TEXT(B11,n0),11,1)+1,MID(TEXT(B11,n0),12,1)+1)),"z"," ")&amp;IF(TRUNC(TEXT(B11,n0)),"","Ноль ")&amp;"рубл"&amp;VLOOKUP(MOD(MAX(MOD(MID(TEXT(B11,n0),11,2)-11,100),9),10),{0,"ь ";1,"я ";4,"ей "},2)&amp;RIGHT(TEXT(B11,n0),2)&amp;" копе"&amp;VLOOKUP(MOD(MAX(MOD(RIGHT(TEXT(B11,n0),2)-11,100),9),10),{0,"йка";1,"йки";4,"ек"},2)</f>
        <v>Одна тысяча пятьдесят шесть рублей 13 копеек</v>
      </c>
    </row>
    <row r="12" spans="2:17" x14ac:dyDescent="0.2">
      <c r="B12" s="7">
        <v>302284.98</v>
      </c>
      <c r="C12" s="8" t="str">
        <f>SUBSTITUTE(PROPER(INDEX(n_4,MID(TEXT(B12,n0),1,1)+1)&amp;INDEX(n0x,MID(TEXT(B12,n0),2,1)+1,MID(TEXT(B12,n0),3,1)+1)&amp;IF(-MID(TEXT(B12,n0),1,3),"миллиард"&amp;VLOOKUP(MID(TEXT(B12,n0),3,1)*AND(MID(TEXT(B12,n0),2,1)-1),мил,2),"")&amp;INDEX(n_4,MID(TEXT(B12,n0),4,1)+1)&amp;INDEX(n0x,MID(TEXT(B12,n0),5,1)+1,MID(TEXT(B12,n0),6,1)+1)&amp;IF(-MID(TEXT(B12,n0),4,3),"миллион"&amp;VLOOKUP(MID(TEXT(B12,n0),6,1)*AND(MID(TEXT(B12,n0),5,1)-1),мил,2),"")&amp;INDEX(n_4,MID(TEXT(B12,n0),7,1)+1)&amp;INDEX(n1x,MID(TEXT(B12,n0),8,1)+1,MID(TEXT(B12,n0),9,1)+1)&amp;IF(-MID(TEXT(B12,n0),7,3),VLOOKUP(MID(TEXT(B12,n0),9,1)*AND(MID(TEXT(B12,n0),8,1)-1),тыс,2),"")&amp;INDEX(n_4,MID(TEXT(B12,n0),10,1)+1)&amp;INDEX(n0x,MID(TEXT(B12,n0),11,1)+1,MID(TEXT(B12,n0),12,1)+1)),"z"," ")&amp;IF(TRUNC(TEXT(B12,n0)),"","Ноль ")&amp;"рубл"&amp;VLOOKUP(MOD(MAX(MOD(MID(TEXT(B12,n0),11,2)-11,100),9),10),{0,"ь ";1,"я ";4,"ей "},2)&amp;RIGHT(TEXT(B12,n0),2)&amp;" копе"&amp;VLOOKUP(MOD(MAX(MOD(RIGHT(TEXT(B12,n0),2)-11,100),9),10),{0,"йка";1,"йки";4,"ек"},2)</f>
        <v>Триста две тысячи двести восемьдесят четыре рубля 98 копеек</v>
      </c>
    </row>
    <row r="13" spans="2:17" x14ac:dyDescent="0.2">
      <c r="B13" s="7">
        <v>4000005</v>
      </c>
      <c r="C13" s="8" t="str">
        <f>SUBSTITUTE(PROPER(INDEX(n_4,MID(TEXT(B13,n0),1,1)+1)&amp;INDEX(n0x,MID(TEXT(B13,n0),2,1)+1,MID(TEXT(B13,n0),3,1)+1)&amp;IF(-MID(TEXT(B13,n0),1,3),"миллиард"&amp;VLOOKUP(MID(TEXT(B13,n0),3,1)*AND(MID(TEXT(B13,n0),2,1)-1),мил,2),"")&amp;INDEX(n_4,MID(TEXT(B13,n0),4,1)+1)&amp;INDEX(n0x,MID(TEXT(B13,n0),5,1)+1,MID(TEXT(B13,n0),6,1)+1)&amp;IF(-MID(TEXT(B13,n0),4,3),"миллион"&amp;VLOOKUP(MID(TEXT(B13,n0),6,1)*AND(MID(TEXT(B13,n0),5,1)-1),мил,2),"")&amp;INDEX(n_4,MID(TEXT(B13,n0),7,1)+1)&amp;INDEX(n1x,MID(TEXT(B13,n0),8,1)+1,MID(TEXT(B13,n0),9,1)+1)&amp;IF(-MID(TEXT(B13,n0),7,3),VLOOKUP(MID(TEXT(B13,n0),9,1)*AND(MID(TEXT(B13,n0),8,1)-1),тыс,2),"")&amp;INDEX(n_4,MID(TEXT(B13,n0),10,1)+1)&amp;INDEX(n0x,MID(TEXT(B13,n0),11,1)+1,MID(TEXT(B13,n0),12,1)+1)),"z"," ")&amp;IF(TRUNC(TEXT(B13,n0)),"","Ноль ")&amp;"рубл"&amp;VLOOKUP(MOD(MAX(MOD(MID(TEXT(B13,n0),11,2)-11,100),9),10),{0,"ь ";1,"я ";4,"ей "},2)&amp;RIGHT(TEXT(B13,n0),2)&amp;" копе"&amp;VLOOKUP(MOD(MAX(MOD(RIGHT(TEXT(B13,n0),2)-11,100),9),10),{0,"йка";1,"йки";4,"ек"},2)</f>
        <v>Четыре миллиона пять рублей 00 копеек</v>
      </c>
    </row>
    <row r="14" spans="2:17" x14ac:dyDescent="0.2">
      <c r="B14" s="7">
        <v>11111111.109999999</v>
      </c>
      <c r="C14" s="8" t="str">
        <f>SUBSTITUTE(PROPER(INDEX(n_4,MID(TEXT(B14,n0),1,1)+1)&amp;INDEX(n0x,MID(TEXT(B14,n0),2,1)+1,MID(TEXT(B14,n0),3,1)+1)&amp;IF(-MID(TEXT(B14,n0),1,3),"миллиард"&amp;VLOOKUP(MID(TEXT(B14,n0),3,1)*AND(MID(TEXT(B14,n0),2,1)-1),мил,2),"")&amp;INDEX(n_4,MID(TEXT(B14,n0),4,1)+1)&amp;INDEX(n0x,MID(TEXT(B14,n0),5,1)+1,MID(TEXT(B14,n0),6,1)+1)&amp;IF(-MID(TEXT(B14,n0),4,3),"миллион"&amp;VLOOKUP(MID(TEXT(B14,n0),6,1)*AND(MID(TEXT(B14,n0),5,1)-1),мил,2),"")&amp;INDEX(n_4,MID(TEXT(B14,n0),7,1)+1)&amp;INDEX(n1x,MID(TEXT(B14,n0),8,1)+1,MID(TEXT(B14,n0),9,1)+1)&amp;IF(-MID(TEXT(B14,n0),7,3),VLOOKUP(MID(TEXT(B14,n0),9,1)*AND(MID(TEXT(B14,n0),8,1)-1),тыс,2),"")&amp;INDEX(n_4,MID(TEXT(B14,n0),10,1)+1)&amp;INDEX(n0x,MID(TEXT(B14,n0),11,1)+1,MID(TEXT(B14,n0),12,1)+1)),"z"," ")&amp;IF(TRUNC(TEXT(B14,n0)),"","Ноль ")&amp;"рубл"&amp;VLOOKUP(MOD(MAX(MOD(MID(TEXT(B14,n0),11,2)-11,100),9),10),{0,"ь ";1,"я ";4,"ей "},2)&amp;RIGHT(TEXT(B14,n0),2)&amp;" копе"&amp;VLOOKUP(MOD(MAX(MOD(RIGHT(TEXT(B14,n0),2)-11,100),9),10),{0,"йка";1,"йки";4,"ек"},2)</f>
        <v>Одиннадцать миллионов сто одиннадцать тысяч сто одиннадцать рублей 11 копеек</v>
      </c>
    </row>
    <row r="15" spans="2:17" x14ac:dyDescent="0.2">
      <c r="B15" s="7">
        <v>123456789.31999999</v>
      </c>
      <c r="C15" s="8" t="str">
        <f>SUBSTITUTE(PROPER(INDEX(n_4,MID(TEXT(B15,n0),1,1)+1)&amp;INDEX(n0x,MID(TEXT(B15,n0),2,1)+1,MID(TEXT(B15,n0),3,1)+1)&amp;IF(-MID(TEXT(B15,n0),1,3),"миллиард"&amp;VLOOKUP(MID(TEXT(B15,n0),3,1)*AND(MID(TEXT(B15,n0),2,1)-1),мил,2),"")&amp;INDEX(n_4,MID(TEXT(B15,n0),4,1)+1)&amp;INDEX(n0x,MID(TEXT(B15,n0),5,1)+1,MID(TEXT(B15,n0),6,1)+1)&amp;IF(-MID(TEXT(B15,n0),4,3),"миллион"&amp;VLOOKUP(MID(TEXT(B15,n0),6,1)*AND(MID(TEXT(B15,n0),5,1)-1),мил,2),"")&amp;INDEX(n_4,MID(TEXT(B15,n0),7,1)+1)&amp;INDEX(n1x,MID(TEXT(B15,n0),8,1)+1,MID(TEXT(B15,n0),9,1)+1)&amp;IF(-MID(TEXT(B15,n0),7,3),VLOOKUP(MID(TEXT(B15,n0),9,1)*AND(MID(TEXT(B15,n0),8,1)-1),тыс,2),"")&amp;INDEX(n_4,MID(TEXT(B15,n0),10,1)+1)&amp;INDEX(n0x,MID(TEXT(B15,n0),11,1)+1,MID(TEXT(B15,n0),12,1)+1)),"z"," ")&amp;IF(TRUNC(TEXT(B15,n0)),"","Ноль ")&amp;"рубл"&amp;VLOOKUP(MOD(MAX(MOD(MID(TEXT(B15,n0),11,2)-11,100),9),10),{0,"ь ";1,"я ";4,"ей "},2)&amp;RIGHT(TEXT(B15,n0),2)&amp;" копе"&amp;VLOOKUP(MOD(MAX(MOD(RIGHT(TEXT(B15,n0),2)-11,100),9),10),{0,"йка";1,"йки";4,"ек"},2)</f>
        <v>Сто двадцать три миллиона четыреста пятьдесят шесть тысяч семьсот восемьдесят девять рублей 32 копейки</v>
      </c>
    </row>
    <row r="16" spans="2:17" x14ac:dyDescent="0.2">
      <c r="B16" s="7">
        <v>123456789012.34</v>
      </c>
      <c r="C16" s="8" t="str">
        <f>SUBSTITUTE(PROPER(INDEX(n_4,MID(TEXT(B16,n0),1,1)+1)&amp;INDEX(n0x,MID(TEXT(B16,n0),2,1)+1,MID(TEXT(B16,n0),3,1)+1)&amp;IF(-MID(TEXT(B16,n0),1,3),"миллиард"&amp;VLOOKUP(MID(TEXT(B16,n0),3,1)*AND(MID(TEXT(B16,n0),2,1)-1),мил,2),"")&amp;INDEX(n_4,MID(TEXT(B16,n0),4,1)+1)&amp;INDEX(n0x,MID(TEXT(B16,n0),5,1)+1,MID(TEXT(B16,n0),6,1)+1)&amp;IF(-MID(TEXT(B16,n0),4,3),"миллион"&amp;VLOOKUP(MID(TEXT(B16,n0),6,1)*AND(MID(TEXT(B16,n0),5,1)-1),мил,2),"")&amp;INDEX(n_4,MID(TEXT(B16,n0),7,1)+1)&amp;INDEX(n1x,MID(TEXT(B16,n0),8,1)+1,MID(TEXT(B16,n0),9,1)+1)&amp;IF(-MID(TEXT(B16,n0),7,3),VLOOKUP(MID(TEXT(B16,n0),9,1)*AND(MID(TEXT(B16,n0),8,1)-1),тыс,2),"")&amp;INDEX(n_4,MID(TEXT(B16,n0),10,1)+1)&amp;INDEX(n0x,MID(TEXT(B16,n0),11,1)+1,MID(TEXT(B16,n0),12,1)+1)),"z"," ")&amp;IF(TRUNC(TEXT(B16,n0)),"","Ноль ")&amp;"рубл"&amp;VLOOKUP(MOD(MAX(MOD(MID(TEXT(B16,n0),11,2)-11,100),9),10),{0,"ь ";1,"я ";4,"ей "},2)&amp;RIGHT(TEXT(B16,n0),2)&amp;" копе"&amp;VLOOKUP(MOD(MAX(MOD(RIGHT(TEXT(B16,n0),2)-11,100),9),10),{0,"йка";1,"йки";4,"ек"},2)</f>
        <v>Сто двадцать три миллиарда четыреста пятьдесят шесть миллионов семьсот восемьдесят девять тысяч двенадцать рублей 34 копейки</v>
      </c>
      <c r="Q16" s="9"/>
    </row>
    <row r="17" spans="2:14" s="6" customFormat="1" ht="27" customHeight="1" x14ac:dyDescent="0.2">
      <c r="B17" s="10" t="s">
        <v>22</v>
      </c>
      <c r="C17" s="8"/>
      <c r="K17" s="3"/>
      <c r="L17" s="3"/>
      <c r="M17" s="3"/>
      <c r="N17" s="3"/>
    </row>
    <row r="18" spans="2:14" x14ac:dyDescent="0.2">
      <c r="B18" s="7">
        <f ca="1">ROUND((RAND()*1000000),2)</f>
        <v>466022.43</v>
      </c>
      <c r="C18" s="8" t="str">
        <f ca="1">SUBSTITUTE(PROPER(INDEX(n_4,MID(TEXT(B18,n0),1,1)+1)&amp;INDEX(n0x,MID(TEXT(B18,n0),2,1)+1,MID(TEXT(B18,n0),3,1)+1)&amp;IF(-MID(TEXT(B18,n0),1,3),"миллиард"&amp;VLOOKUP(MID(TEXT(B18,n0),3,1)*AND(MID(TEXT(B18,n0),2,1)-1),мил,2),"")&amp;INDEX(n_4,MID(TEXT(B18,n0),4,1)+1)&amp;INDEX(n0x,MID(TEXT(B18,n0),5,1)+1,MID(TEXT(B18,n0),6,1)+1)&amp;IF(-MID(TEXT(B18,n0),4,3),"миллион"&amp;VLOOKUP(MID(TEXT(B18,n0),6,1)*AND(MID(TEXT(B18,n0),5,1)-1),мил,2),"")&amp;INDEX(n_4,MID(TEXT(B18,n0),7,1)+1)&amp;INDEX(n1x,MID(TEXT(B18,n0),8,1)+1,MID(TEXT(B18,n0),9,1)+1)&amp;IF(-MID(TEXT(B18,n0),7,3),VLOOKUP(MID(TEXT(B18,n0),9,1)*AND(MID(TEXT(B18,n0),8,1)-1),тыс,2),"")&amp;INDEX(n_4,MID(TEXT(B18,n0),10,1)+1)&amp;INDEX(n0x,MID(TEXT(B18,n0),11,1)+1,MID(TEXT(B18,n0),12,1)+1)),"z"," ")&amp;IF(TRUNC(TEXT(B18,n0)),"","Ноль ")&amp;"рубл"&amp;VLOOKUP(MOD(MAX(MOD(MID(TEXT(B18,n0),11,2)-11,100),9),10),{0,"ь ";1,"я ";4,"ей "},2)&amp;RIGHT(TEXT(B18,n0),2)&amp;" копе"&amp;VLOOKUP(MOD(MAX(MOD(RIGHT(TEXT(B18,n0),2)-11,100),9),10),{0,"йка";1,"йки";4,"ек"},2)</f>
        <v>Четыреста шестьдесят шесть тысяч двадцать два рубля 43 копейки</v>
      </c>
    </row>
    <row r="19" spans="2:14" x14ac:dyDescent="0.2">
      <c r="B19" s="7">
        <f ca="1">ROUND((RAND()*10000000),2)</f>
        <v>1331134.5900000001</v>
      </c>
      <c r="C19" s="8" t="str">
        <f ca="1">SUBSTITUTE(PROPER(INDEX(n_4,MID(TEXT(B19,n0),1,1)+1)&amp;INDEX(n0x,MID(TEXT(B19,n0),2,1)+1,MID(TEXT(B19,n0),3,1)+1)&amp;IF(-MID(TEXT(B19,n0),1,3),"миллиард"&amp;VLOOKUP(MID(TEXT(B19,n0),3,1)*AND(MID(TEXT(B19,n0),2,1)-1),мил,2),"")&amp;INDEX(n_4,MID(TEXT(B19,n0),4,1)+1)&amp;INDEX(n0x,MID(TEXT(B19,n0),5,1)+1,MID(TEXT(B19,n0),6,1)+1)&amp;IF(-MID(TEXT(B19,n0),4,3),"миллион"&amp;VLOOKUP(MID(TEXT(B19,n0),6,1)*AND(MID(TEXT(B19,n0),5,1)-1),мил,2),"")&amp;INDEX(n_4,MID(TEXT(B19,n0),7,1)+1)&amp;INDEX(n1x,MID(TEXT(B19,n0),8,1)+1,MID(TEXT(B19,n0),9,1)+1)&amp;IF(-MID(TEXT(B19,n0),7,3),VLOOKUP(MID(TEXT(B19,n0),9,1)*AND(MID(TEXT(B19,n0),8,1)-1),тыс,2),"")&amp;INDEX(n_4,MID(TEXT(B19,n0),10,1)+1)&amp;INDEX(n0x,MID(TEXT(B19,n0),11,1)+1,MID(TEXT(B19,n0),12,1)+1)),"z"," ")&amp;IF(TRUNC(TEXT(B19,n0)),"","Ноль ")&amp;"рубл"&amp;VLOOKUP(MOD(MAX(MOD(MID(TEXT(B19,n0),11,2)-11,100),9),10),{0,"ь ";1,"я ";4,"ей "},2)&amp;RIGHT(TEXT(B19,n0),2)&amp;" копе"&amp;VLOOKUP(MOD(MAX(MOD(RIGHT(TEXT(B19,n0),2)-11,100),9),10),{0,"йка";1,"йки";4,"ек"},2)</f>
        <v>Один миллион триста тридцать одна тысяча сто тридцать четыре рубля 59 копеек</v>
      </c>
    </row>
    <row r="20" spans="2:14" x14ac:dyDescent="0.2">
      <c r="B20" s="7">
        <f ca="1">ROUND((RAND()*100000000),2)</f>
        <v>33880707.469999999</v>
      </c>
      <c r="C20" s="8" t="str">
        <f ca="1">SUBSTITUTE(PROPER(INDEX(n_4,MID(TEXT(B20,n0),1,1)+1)&amp;INDEX(n0x,MID(TEXT(B20,n0),2,1)+1,MID(TEXT(B20,n0),3,1)+1)&amp;IF(-MID(TEXT(B20,n0),1,3),"миллиард"&amp;VLOOKUP(MID(TEXT(B20,n0),3,1)*AND(MID(TEXT(B20,n0),2,1)-1),мил,2),"")&amp;INDEX(n_4,MID(TEXT(B20,n0),4,1)+1)&amp;INDEX(n0x,MID(TEXT(B20,n0),5,1)+1,MID(TEXT(B20,n0),6,1)+1)&amp;IF(-MID(TEXT(B20,n0),4,3),"миллион"&amp;VLOOKUP(MID(TEXT(B20,n0),6,1)*AND(MID(TEXT(B20,n0),5,1)-1),мил,2),"")&amp;INDEX(n_4,MID(TEXT(B20,n0),7,1)+1)&amp;INDEX(n1x,MID(TEXT(B20,n0),8,1)+1,MID(TEXT(B20,n0),9,1)+1)&amp;IF(-MID(TEXT(B20,n0),7,3),VLOOKUP(MID(TEXT(B20,n0),9,1)*AND(MID(TEXT(B20,n0),8,1)-1),тыс,2),"")&amp;INDEX(n_4,MID(TEXT(B20,n0),10,1)+1)&amp;INDEX(n0x,MID(TEXT(B20,n0),11,1)+1,MID(TEXT(B20,n0),12,1)+1)),"z"," ")&amp;IF(TRUNC(TEXT(B20,n0)),"","Ноль ")&amp;"рубл"&amp;VLOOKUP(MOD(MAX(MOD(MID(TEXT(B20,n0),11,2)-11,100),9),10),{0,"ь ";1,"я ";4,"ей "},2)&amp;RIGHT(TEXT(B20,n0),2)&amp;" копе"&amp;VLOOKUP(MOD(MAX(MOD(RIGHT(TEXT(B20,n0),2)-11,100),9),10),{0,"йка";1,"йки";4,"ек"},2)</f>
        <v>Тридцать три миллиона восемьсот восемьдесят тысяч семьсот семь рублей 47 копеек</v>
      </c>
    </row>
    <row r="21" spans="2:14" x14ac:dyDescent="0.2">
      <c r="B21" s="7">
        <f ca="1">ROUND((RAND()*1000000000),2)</f>
        <v>643861204.26999998</v>
      </c>
      <c r="C21" s="8" t="str">
        <f ca="1">SUBSTITUTE(PROPER(INDEX(n_4,MID(TEXT(B21,n0),1,1)+1)&amp;INDEX(n0x,MID(TEXT(B21,n0),2,1)+1,MID(TEXT(B21,n0),3,1)+1)&amp;IF(-MID(TEXT(B21,n0),1,3),"миллиард"&amp;VLOOKUP(MID(TEXT(B21,n0),3,1)*AND(MID(TEXT(B21,n0),2,1)-1),мил,2),"")&amp;INDEX(n_4,MID(TEXT(B21,n0),4,1)+1)&amp;INDEX(n0x,MID(TEXT(B21,n0),5,1)+1,MID(TEXT(B21,n0),6,1)+1)&amp;IF(-MID(TEXT(B21,n0),4,3),"миллион"&amp;VLOOKUP(MID(TEXT(B21,n0),6,1)*AND(MID(TEXT(B21,n0),5,1)-1),мил,2),"")&amp;INDEX(n_4,MID(TEXT(B21,n0),7,1)+1)&amp;INDEX(n1x,MID(TEXT(B21,n0),8,1)+1,MID(TEXT(B21,n0),9,1)+1)&amp;IF(-MID(TEXT(B21,n0),7,3),VLOOKUP(MID(TEXT(B21,n0),9,1)*AND(MID(TEXT(B21,n0),8,1)-1),тыс,2),"")&amp;INDEX(n_4,MID(TEXT(B21,n0),10,1)+1)&amp;INDEX(n0x,MID(TEXT(B21,n0),11,1)+1,MID(TEXT(B21,n0),12,1)+1)),"z"," ")&amp;IF(TRUNC(TEXT(B21,n0)),"","Ноль ")&amp;"рубл"&amp;VLOOKUP(MOD(MAX(MOD(MID(TEXT(B21,n0),11,2)-11,100),9),10),{0,"ь ";1,"я ";4,"ей "},2)&amp;RIGHT(TEXT(B21,n0),2)&amp;" копе"&amp;VLOOKUP(MOD(MAX(MOD(RIGHT(TEXT(B21,n0),2)-11,100),9),10),{0,"йка";1,"йки";4,"ек"},2)</f>
        <v>Шестьсот сорок три миллиона восемьсот шестьдесят одна тысяча двести четыре рубля 27 копеек</v>
      </c>
    </row>
    <row r="22" spans="2:14" x14ac:dyDescent="0.2">
      <c r="B22" s="7">
        <f ca="1">ROUND((RAND()*1000000000000),2)</f>
        <v>430138026448.32001</v>
      </c>
      <c r="C22" s="8" t="str">
        <f ca="1">SUBSTITUTE(PROPER(INDEX(n_4,MID(TEXT(B22,n0),1,1)+1)&amp;INDEX(n0x,MID(TEXT(B22,n0),2,1)+1,MID(TEXT(B22,n0),3,1)+1)&amp;IF(-MID(TEXT(B22,n0),1,3),"миллиард"&amp;VLOOKUP(MID(TEXT(B22,n0),3,1)*AND(MID(TEXT(B22,n0),2,1)-1),мил,2),"")&amp;INDEX(n_4,MID(TEXT(B22,n0),4,1)+1)&amp;INDEX(n0x,MID(TEXT(B22,n0),5,1)+1,MID(TEXT(B22,n0),6,1)+1)&amp;IF(-MID(TEXT(B22,n0),4,3),"миллион"&amp;VLOOKUP(MID(TEXT(B22,n0),6,1)*AND(MID(TEXT(B22,n0),5,1)-1),мил,2),"")&amp;INDEX(n_4,MID(TEXT(B22,n0),7,1)+1)&amp;INDEX(n1x,MID(TEXT(B22,n0),8,1)+1,MID(TEXT(B22,n0),9,1)+1)&amp;IF(-MID(TEXT(B22,n0),7,3),VLOOKUP(MID(TEXT(B22,n0),9,1)*AND(MID(TEXT(B22,n0),8,1)-1),тыс,2),"")&amp;INDEX(n_4,MID(TEXT(B22,n0),10,1)+1)&amp;INDEX(n0x,MID(TEXT(B22,n0),11,1)+1,MID(TEXT(B22,n0),12,1)+1)),"z"," ")&amp;IF(TRUNC(TEXT(B22,n0)),"","Ноль ")&amp;"рубл"&amp;VLOOKUP(MOD(MAX(MOD(MID(TEXT(B22,n0),11,2)-11,100),9),10),{0,"ь ";1,"я ";4,"ей "},2)&amp;RIGHT(TEXT(B22,n0),2)&amp;" копе"&amp;VLOOKUP(MOD(MAX(MOD(RIGHT(TEXT(B22,n0),2)-11,100),9),10),{0,"йка";1,"йки";4,"ек"},2)</f>
        <v>Четыреста тридцать миллиардов сто тридцать восемь миллионов двадцать шесть тысяч четыреста сорок восемь рублей 32 копейки</v>
      </c>
    </row>
    <row r="23" spans="2:14" x14ac:dyDescent="0.2">
      <c r="B23" s="7"/>
      <c r="C23" s="11"/>
    </row>
    <row r="24" spans="2:14" x14ac:dyDescent="0.2">
      <c r="C24" s="12"/>
    </row>
    <row r="26" spans="2:14" x14ac:dyDescent="0.2">
      <c r="D26" s="9"/>
    </row>
    <row r="27" spans="2:14" x14ac:dyDescent="0.2">
      <c r="D27" s="9"/>
    </row>
    <row r="28" spans="2:14" x14ac:dyDescent="0.2">
      <c r="D28" s="9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Формула 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Markovski</dc:creator>
  <cp:lastModifiedBy>Aliabeva</cp:lastModifiedBy>
  <cp:lastPrinted>2022-12-30T07:03:34Z</cp:lastPrinted>
  <dcterms:created xsi:type="dcterms:W3CDTF">2021-04-16T08:52:42Z</dcterms:created>
  <dcterms:modified xsi:type="dcterms:W3CDTF">2024-11-12T07:58:56Z</dcterms:modified>
</cp:coreProperties>
</file>